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CAQ\CAC-2020\PREGÕES ELETRÔNICOS\Pregão 08-2020 - Contratação vigilância - Reitoria e Guaramiranga\"/>
    </mc:Choice>
  </mc:AlternateContent>
  <bookViews>
    <workbookView xWindow="0" yWindow="0" windowWidth="20490" windowHeight="7350" firstSheet="4" activeTab="5"/>
  </bookViews>
  <sheets>
    <sheet name="Referência - VIG. DIU. REITORIA" sheetId="1" r:id="rId1"/>
    <sheet name="Referência - VIG. NOT. REITORIA" sheetId="2" r:id="rId2"/>
    <sheet name="Referência - VIG. DIU. GUARA." sheetId="3" r:id="rId3"/>
    <sheet name="Referência - VIG. NOT. GUARA." sheetId="4" r:id="rId4"/>
    <sheet name="Uniforme e Materiais - Reitoria" sheetId="5" r:id="rId5"/>
    <sheet name="Uniforme e Materiais - Guaramir" sheetId="6" r:id="rId6"/>
  </sheets>
  <calcPr calcId="152511"/>
  <extLst>
    <ext uri="GoogleSheetsCustomDataVersion1">
      <go:sheetsCustomData xmlns:go="http://customooxmlschemas.google.com/" r:id="rId10" roundtripDataSignature="AMtx7mhTITKAcZ5CpFs6chAYO3AwMy1jxw=="/>
    </ext>
  </extLst>
</workbook>
</file>

<file path=xl/calcChain.xml><?xml version="1.0" encoding="utf-8"?>
<calcChain xmlns="http://schemas.openxmlformats.org/spreadsheetml/2006/main">
  <c r="C156" i="4" l="1"/>
  <c r="C61" i="4"/>
  <c r="C61" i="3"/>
  <c r="C61" i="2"/>
  <c r="C61" i="1"/>
  <c r="I24" i="6" l="1"/>
  <c r="H24" i="6"/>
  <c r="H23" i="6"/>
  <c r="I23" i="6" s="1"/>
  <c r="J23" i="6" s="1"/>
  <c r="H21" i="6"/>
  <c r="I21" i="6" s="1"/>
  <c r="J21" i="6" s="1"/>
  <c r="J19" i="6"/>
  <c r="I19" i="6"/>
  <c r="H19" i="6"/>
  <c r="I18" i="6"/>
  <c r="J18" i="6" s="1"/>
  <c r="H18" i="6"/>
  <c r="K12" i="6"/>
  <c r="J12" i="6"/>
  <c r="I12" i="6"/>
  <c r="J11" i="6"/>
  <c r="K11" i="6" s="1"/>
  <c r="I11" i="6"/>
  <c r="I10" i="6"/>
  <c r="J10" i="6" s="1"/>
  <c r="K10" i="6" s="1"/>
  <c r="I9" i="6"/>
  <c r="J9" i="6" s="1"/>
  <c r="K9" i="6" s="1"/>
  <c r="K8" i="6"/>
  <c r="J8" i="6"/>
  <c r="I8" i="6"/>
  <c r="J7" i="6"/>
  <c r="K7" i="6" s="1"/>
  <c r="I7" i="6"/>
  <c r="I6" i="6"/>
  <c r="J6" i="6" s="1"/>
  <c r="K6" i="6" s="1"/>
  <c r="I5" i="6"/>
  <c r="J5" i="6" s="1"/>
  <c r="G27" i="5"/>
  <c r="F27" i="5"/>
  <c r="E27" i="5"/>
  <c r="H27" i="5" s="1"/>
  <c r="I27" i="5" s="1"/>
  <c r="J27" i="5" s="1"/>
  <c r="G26" i="5"/>
  <c r="F26" i="5"/>
  <c r="E26" i="5"/>
  <c r="H26" i="5" s="1"/>
  <c r="I26" i="5" s="1"/>
  <c r="J26" i="5" s="1"/>
  <c r="H24" i="5"/>
  <c r="I24" i="5" s="1"/>
  <c r="J24" i="5" s="1"/>
  <c r="J23" i="5"/>
  <c r="I23" i="5"/>
  <c r="H23" i="5"/>
  <c r="I21" i="5"/>
  <c r="J21" i="5" s="1"/>
  <c r="H21" i="5"/>
  <c r="H19" i="5"/>
  <c r="I19" i="5" s="1"/>
  <c r="J19" i="5" s="1"/>
  <c r="H18" i="5"/>
  <c r="I18" i="5" s="1"/>
  <c r="J18" i="5" s="1"/>
  <c r="I12" i="5"/>
  <c r="J12" i="5" s="1"/>
  <c r="K12" i="5" s="1"/>
  <c r="I11" i="5"/>
  <c r="J11" i="5" s="1"/>
  <c r="K11" i="5" s="1"/>
  <c r="K10" i="5"/>
  <c r="J10" i="5"/>
  <c r="I10" i="5"/>
  <c r="J9" i="5"/>
  <c r="K9" i="5" s="1"/>
  <c r="I9" i="5"/>
  <c r="I8" i="5"/>
  <c r="J8" i="5" s="1"/>
  <c r="K8" i="5" s="1"/>
  <c r="I7" i="5"/>
  <c r="J7" i="5" s="1"/>
  <c r="K7" i="5" s="1"/>
  <c r="K6" i="5"/>
  <c r="J6" i="5"/>
  <c r="I6" i="5"/>
  <c r="J5" i="5"/>
  <c r="J13" i="5" s="1"/>
  <c r="K13" i="5" s="1"/>
  <c r="I5" i="5"/>
  <c r="C132" i="4"/>
  <c r="C131" i="4"/>
  <c r="C137" i="4" s="1"/>
  <c r="D108" i="4"/>
  <c r="C114" i="4" s="1"/>
  <c r="C76" i="4"/>
  <c r="C83" i="4" s="1"/>
  <c r="C73" i="4"/>
  <c r="C67" i="4"/>
  <c r="C51" i="4"/>
  <c r="C50" i="4"/>
  <c r="D50" i="4" s="1"/>
  <c r="C43" i="4"/>
  <c r="C38" i="4"/>
  <c r="C132" i="3"/>
  <c r="C131" i="3"/>
  <c r="C137" i="3" s="1"/>
  <c r="D108" i="3"/>
  <c r="C114" i="3" s="1"/>
  <c r="C76" i="3"/>
  <c r="C83" i="3" s="1"/>
  <c r="C73" i="3"/>
  <c r="C67" i="3"/>
  <c r="C51" i="3"/>
  <c r="C50" i="3"/>
  <c r="D50" i="3" s="1"/>
  <c r="C43" i="3"/>
  <c r="C38" i="3"/>
  <c r="C132" i="2"/>
  <c r="C131" i="2"/>
  <c r="C137" i="2" s="1"/>
  <c r="D108" i="2"/>
  <c r="C114" i="2" s="1"/>
  <c r="C73" i="2"/>
  <c r="C72" i="2"/>
  <c r="C76" i="2" s="1"/>
  <c r="C83" i="2" s="1"/>
  <c r="C67" i="2"/>
  <c r="C51" i="2"/>
  <c r="D50" i="2"/>
  <c r="C50" i="2"/>
  <c r="C43" i="2"/>
  <c r="C38" i="2"/>
  <c r="C142" i="1"/>
  <c r="C132" i="1"/>
  <c r="C131" i="1"/>
  <c r="C137" i="1" s="1"/>
  <c r="C114" i="1"/>
  <c r="D108" i="1"/>
  <c r="C73" i="1"/>
  <c r="C72" i="1"/>
  <c r="C76" i="1" s="1"/>
  <c r="C83" i="1" s="1"/>
  <c r="C67" i="1"/>
  <c r="D54" i="1"/>
  <c r="C51" i="1"/>
  <c r="D51" i="1" s="1"/>
  <c r="D50" i="1"/>
  <c r="D52" i="1" s="1"/>
  <c r="C81" i="1" s="1"/>
  <c r="C50" i="1"/>
  <c r="C38" i="1"/>
  <c r="C43" i="1" s="1"/>
  <c r="D66" i="1" s="1"/>
  <c r="C90" i="1" l="1"/>
  <c r="C92" i="1"/>
  <c r="C93" i="1" s="1"/>
  <c r="D62" i="1"/>
  <c r="D52" i="4"/>
  <c r="D65" i="4" s="1"/>
  <c r="K5" i="6"/>
  <c r="J13" i="6"/>
  <c r="K13" i="6" s="1"/>
  <c r="C120" i="2"/>
  <c r="C120" i="1"/>
  <c r="J28" i="5"/>
  <c r="D65" i="1"/>
  <c r="D61" i="1"/>
  <c r="C89" i="1"/>
  <c r="C91" i="1" s="1"/>
  <c r="C94" i="1" s="1"/>
  <c r="C144" i="1" s="1"/>
  <c r="D64" i="1"/>
  <c r="D60" i="1"/>
  <c r="D63" i="1"/>
  <c r="D59" i="1"/>
  <c r="D53" i="1"/>
  <c r="I25" i="6"/>
  <c r="C142" i="2"/>
  <c r="C142" i="3"/>
  <c r="C142" i="4"/>
  <c r="K5" i="5"/>
  <c r="J24" i="6"/>
  <c r="J25" i="6" s="1"/>
  <c r="D51" i="2"/>
  <c r="D52" i="2" s="1"/>
  <c r="D66" i="3"/>
  <c r="D51" i="3"/>
  <c r="D52" i="3" s="1"/>
  <c r="C89" i="3" s="1"/>
  <c r="D59" i="3"/>
  <c r="D51" i="4"/>
  <c r="D54" i="4" s="1"/>
  <c r="D63" i="4"/>
  <c r="C81" i="2" l="1"/>
  <c r="D64" i="2"/>
  <c r="D60" i="2"/>
  <c r="D65" i="2"/>
  <c r="D61" i="2"/>
  <c r="D53" i="2"/>
  <c r="D59" i="2"/>
  <c r="D67" i="2" s="1"/>
  <c r="C82" i="2" s="1"/>
  <c r="D62" i="2"/>
  <c r="D63" i="2"/>
  <c r="D66" i="2"/>
  <c r="C121" i="4"/>
  <c r="C121" i="3"/>
  <c r="C92" i="3"/>
  <c r="C93" i="3" s="1"/>
  <c r="C90" i="3"/>
  <c r="C91" i="3" s="1"/>
  <c r="C94" i="3" s="1"/>
  <c r="C144" i="3" s="1"/>
  <c r="D54" i="2"/>
  <c r="D62" i="3"/>
  <c r="D65" i="3"/>
  <c r="C124" i="1"/>
  <c r="C146" i="1" s="1"/>
  <c r="C121" i="1"/>
  <c r="C121" i="2"/>
  <c r="C81" i="4"/>
  <c r="D64" i="4"/>
  <c r="D53" i="4"/>
  <c r="D60" i="4"/>
  <c r="D59" i="4"/>
  <c r="D66" i="4"/>
  <c r="D61" i="4"/>
  <c r="D61" i="3"/>
  <c r="C124" i="2"/>
  <c r="C146" i="2" s="1"/>
  <c r="C120" i="4"/>
  <c r="C120" i="3"/>
  <c r="C124" i="3" s="1"/>
  <c r="C146" i="3" s="1"/>
  <c r="C81" i="3"/>
  <c r="D53" i="3"/>
  <c r="D64" i="3"/>
  <c r="D60" i="3"/>
  <c r="D63" i="3"/>
  <c r="D62" i="4"/>
  <c r="D67" i="1"/>
  <c r="C82" i="1" s="1"/>
  <c r="C84" i="1" s="1"/>
  <c r="D54" i="3"/>
  <c r="D67" i="3" l="1"/>
  <c r="C82" i="3" s="1"/>
  <c r="C84" i="3" s="1"/>
  <c r="C143" i="1"/>
  <c r="D101" i="1"/>
  <c r="D102" i="1" s="1"/>
  <c r="C113" i="1" s="1"/>
  <c r="C115" i="1" s="1"/>
  <c r="C145" i="1" s="1"/>
  <c r="C92" i="2"/>
  <c r="C93" i="2" s="1"/>
  <c r="C90" i="2"/>
  <c r="D67" i="4"/>
  <c r="C82" i="4" s="1"/>
  <c r="C84" i="4" s="1"/>
  <c r="C89" i="2"/>
  <c r="C124" i="4"/>
  <c r="C146" i="4" s="1"/>
  <c r="C92" i="4"/>
  <c r="C93" i="4" s="1"/>
  <c r="C90" i="4"/>
  <c r="C89" i="4"/>
  <c r="C84" i="2"/>
  <c r="D137" i="1" l="1"/>
  <c r="C148" i="1" s="1"/>
  <c r="C143" i="4"/>
  <c r="C143" i="2"/>
  <c r="C91" i="4"/>
  <c r="C94" i="4" s="1"/>
  <c r="C144" i="4" s="1"/>
  <c r="C91" i="2"/>
  <c r="C94" i="2" s="1"/>
  <c r="C144" i="2" s="1"/>
  <c r="C143" i="3"/>
  <c r="D101" i="3"/>
  <c r="D102" i="3" s="1"/>
  <c r="C113" i="3" s="1"/>
  <c r="C115" i="3" s="1"/>
  <c r="C145" i="3" s="1"/>
  <c r="C147" i="1"/>
  <c r="C149" i="1" l="1"/>
  <c r="D129" i="1"/>
  <c r="D101" i="2"/>
  <c r="D102" i="2" s="1"/>
  <c r="C113" i="2" s="1"/>
  <c r="C115" i="2" s="1"/>
  <c r="C145" i="2" s="1"/>
  <c r="C147" i="2" s="1"/>
  <c r="D101" i="4"/>
  <c r="D102" i="4" s="1"/>
  <c r="C113" i="4" s="1"/>
  <c r="C115" i="4" s="1"/>
  <c r="C145" i="4" s="1"/>
  <c r="C147" i="4" s="1"/>
  <c r="D137" i="3"/>
  <c r="C148" i="3" s="1"/>
  <c r="C147" i="3"/>
  <c r="D137" i="4" l="1"/>
  <c r="C148" i="4" s="1"/>
  <c r="C149" i="4" s="1"/>
  <c r="D129" i="2"/>
  <c r="D129" i="3"/>
  <c r="C149" i="3"/>
  <c r="D129" i="4"/>
  <c r="D137" i="2"/>
  <c r="C148" i="2" s="1"/>
  <c r="C149" i="2" s="1"/>
  <c r="D133" i="1"/>
  <c r="C152" i="1"/>
  <c r="D132" i="1"/>
  <c r="D130" i="1"/>
  <c r="D136" i="1"/>
  <c r="D134" i="1"/>
  <c r="C150" i="1"/>
  <c r="D131" i="1"/>
  <c r="C152" i="2" l="1"/>
  <c r="D132" i="2"/>
  <c r="D130" i="2"/>
  <c r="D136" i="2"/>
  <c r="C150" i="2"/>
  <c r="D134" i="2"/>
  <c r="D131" i="2"/>
  <c r="D133" i="2"/>
  <c r="C153" i="1"/>
  <c r="C154" i="1" s="1"/>
  <c r="C151" i="1"/>
  <c r="C152" i="4"/>
  <c r="D132" i="4"/>
  <c r="D130" i="4"/>
  <c r="D136" i="4"/>
  <c r="C150" i="4"/>
  <c r="D134" i="4"/>
  <c r="D131" i="4"/>
  <c r="D133" i="4"/>
  <c r="C152" i="3"/>
  <c r="D132" i="3"/>
  <c r="D130" i="3"/>
  <c r="D136" i="3"/>
  <c r="D133" i="3"/>
  <c r="C150" i="3"/>
  <c r="D134" i="3"/>
  <c r="D131" i="3"/>
  <c r="C151" i="3" l="1"/>
  <c r="C153" i="3"/>
  <c r="C154" i="3" s="1"/>
  <c r="C151" i="4"/>
  <c r="C153" i="4"/>
  <c r="C154" i="4" s="1"/>
  <c r="C151" i="2"/>
  <c r="C153" i="2"/>
  <c r="C154" i="2" s="1"/>
</calcChain>
</file>

<file path=xl/sharedStrings.xml><?xml version="1.0" encoding="utf-8"?>
<sst xmlns="http://schemas.openxmlformats.org/spreadsheetml/2006/main" count="1108" uniqueCount="232">
  <si>
    <t>PLANILHA DE CUSTOS E FORMAÇÃO DE PREÇOS
ELABORAÇÃO DO PREÇO DE REFERÊNCIA</t>
  </si>
  <si>
    <r>
      <t xml:space="preserve">Memória de cálculo
</t>
    </r>
    <r>
      <rPr>
        <sz val="16"/>
        <color rgb="FFFF0000"/>
        <rFont val="Calibri"/>
      </rPr>
      <t>Elaborada com base nas memórias de cálculo dos cadernos de logística do fato gerador e de vigilância patrimonial e da CCT 2020/2021</t>
    </r>
  </si>
  <si>
    <r>
      <t xml:space="preserve">Memória de cálculo
</t>
    </r>
    <r>
      <rPr>
        <sz val="16"/>
        <color rgb="FFFF0000"/>
        <rFont val="Calibri"/>
      </rPr>
      <t xml:space="preserve">Elaborada com base nas memórias de cálculo dos cadernos de logística do fato gerador e de vigilância patrimonial </t>
    </r>
    <r>
      <rPr>
        <sz val="11"/>
        <color rgb="FFFF0000"/>
        <rFont val="Calibri"/>
      </rPr>
      <t>e da CCT 2020/2021.</t>
    </r>
  </si>
  <si>
    <t>Posto de vigilância diurno 12x36 - Guaramiranga</t>
  </si>
  <si>
    <t xml:space="preserve">Posto de vigilância noturno 12x36 - Reitoria </t>
  </si>
  <si>
    <t xml:space="preserve">Posto de vigilância diurno 12x36 - Reitoria </t>
  </si>
  <si>
    <t>Nº do Processo:  23255.001348/2020-80</t>
  </si>
  <si>
    <t>Nº do Processo: 23255.001348/2020-80</t>
  </si>
  <si>
    <t>Licitação Nº:  ___/______</t>
  </si>
  <si>
    <t>Dia __/__/__ às __:__ horas</t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</si>
  <si>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</si>
  <si>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</si>
  <si>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</si>
  <si>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</si>
  <si>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</si>
  <si>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Fortaleza/CE</t>
  </si>
  <si>
    <t>Guaramiranga/CE</t>
  </si>
  <si>
    <t>C</t>
  </si>
  <si>
    <t>Ano do Acordo, Convenção ou Dissídio Coletivo:</t>
  </si>
  <si>
    <t xml:space="preserve">CCT 2020/2021 </t>
  </si>
  <si>
    <t>D</t>
  </si>
  <si>
    <t>Número de meses de execução contratual:</t>
  </si>
  <si>
    <t>IDENTIFICAÇÃO DO SERVIÇO</t>
  </si>
  <si>
    <t>Tipo de Serviço</t>
  </si>
  <si>
    <t>Unidade de Medida</t>
  </si>
  <si>
    <t>Quantidade total a contratar (Em função da unidade de medida)</t>
  </si>
  <si>
    <t>Vigilância patrimonial desarmanda diurna</t>
  </si>
  <si>
    <t>Vigilância patrimonial desarmanda noturna</t>
  </si>
  <si>
    <t>Postos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</si>
  <si>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</si>
  <si>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</si>
  <si>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</si>
  <si>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</si>
  <si>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</si>
  <si>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 xml:space="preserve">CBO  5173 - 30    </t>
  </si>
  <si>
    <t>Salário Normativo da Categoria Profissional</t>
  </si>
  <si>
    <t>Categoria Profissional (vinculada à execução contratual)</t>
  </si>
  <si>
    <t>SIND.DOS PROF.VIG.E EMPREG.EM EMP.E SER.DE SEG.,VIG.TRANSP.VAL.,C. DE FORM. DE VIG.,SEG.PESSOAL, CEN.,S.E AFINS CE, CNPJ n. 07.327.000/0001-40.</t>
  </si>
  <si>
    <t>Data-Base da Categoria (dia/mês/ano)</t>
  </si>
  <si>
    <t>Módulo 1 - Composição da Remuneração</t>
  </si>
  <si>
    <t>Composição da Remuneração</t>
  </si>
  <si>
    <t>Valor (R$)</t>
  </si>
  <si>
    <t xml:space="preserve">Salário-Base </t>
  </si>
  <si>
    <t>Salário previsto na CCT/2020-2021 (CE000079/2020)</t>
  </si>
  <si>
    <t>Adicional de Periculosidade</t>
  </si>
  <si>
    <t>O trabalho em condição de periculosidade assegura ao empregado adicional de 30% (trinta por cento) sobre o salário sem os acréscimos resultantes de gratificações, prêmios ou participações nos lucros da empresa. (§ 1º, Inciso II da Consolidação das Leis do Trabalho - CLT).</t>
  </si>
  <si>
    <t>Adicional de Insalubridade</t>
  </si>
  <si>
    <t>Para serviços de vigilância, esse adicional não é pertinente.</t>
  </si>
  <si>
    <t>Adicional Noturno</t>
  </si>
  <si>
    <t>Conforme anexo III (tabela salarial) da convenção coletiva de trabalho CCT/2020-2021 (CE000079/2020).</t>
  </si>
  <si>
    <t>E</t>
  </si>
  <si>
    <t>Adicional de Hora Noturna Reduzida</t>
  </si>
  <si>
    <t>F</t>
  </si>
  <si>
    <t>Outros (especificar)</t>
  </si>
  <si>
    <t>Total</t>
  </si>
  <si>
    <t>Somatório do módulo 1.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</si>
  <si>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</si>
  <si>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</si>
  <si>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</si>
  <si>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</si>
  <si>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%</t>
  </si>
  <si>
    <t>13º (décimo terceiro) Salário</t>
  </si>
  <si>
    <t>Remuneração do 13º salário dividido por 12 meses (1/12 = 8,33%)</t>
  </si>
  <si>
    <t>Férias e Adicional de Férias</t>
  </si>
  <si>
    <t>Férias e adicional de férias (1+1/3)/12=11,11%</t>
  </si>
  <si>
    <t>-</t>
  </si>
  <si>
    <t>Somatório do submódulo 2.1</t>
  </si>
  <si>
    <t>Incidência do Módulo 2.2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</si>
  <si>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</si>
  <si>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</si>
  <si>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</si>
  <si>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</si>
  <si>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Base de cálculo do submódulo 2.2: módulo 1 (composição da remuneração) + submódulo 2.1 (13° salário, férias e adicional de férias).</t>
  </si>
  <si>
    <t>INSS</t>
  </si>
  <si>
    <t>Fórmula: =$C$59*($C$43+$D$52)</t>
  </si>
  <si>
    <t>Salário Educação</t>
  </si>
  <si>
    <t>Fórmula: =$C$60*($C$43+$D$52)</t>
  </si>
  <si>
    <t>SAT</t>
  </si>
  <si>
    <t>SESC ou SESI</t>
  </si>
  <si>
    <t>Fórmula: =$C$62*($C$43+$D$52)</t>
  </si>
  <si>
    <t>SENAI - SENAC</t>
  </si>
  <si>
    <t>Fórmula: =$C$63*($C$43+$D$52)</t>
  </si>
  <si>
    <t>SEBRAE</t>
  </si>
  <si>
    <t>Fórmula: =$C$64*($C$43+$D$52)</t>
  </si>
  <si>
    <t>G</t>
  </si>
  <si>
    <t>INCRA</t>
  </si>
  <si>
    <t>Fórmula: =$C$65*($C$43+$D$52)</t>
  </si>
  <si>
    <t>H</t>
  </si>
  <si>
    <t>FGTS</t>
  </si>
  <si>
    <t>Fórmula: =$C$66*($C$43+$D$52)</t>
  </si>
  <si>
    <t xml:space="preserve">Total </t>
  </si>
  <si>
    <t>Somatório do submódulo 2.2</t>
  </si>
  <si>
    <t>Submódulo 2.3 - Benefícios Mensais e Diários.</t>
  </si>
  <si>
    <t>2.3</t>
  </si>
  <si>
    <t>Benefícios Mensais e Diários</t>
  </si>
  <si>
    <t xml:space="preserve">Transporte </t>
  </si>
  <si>
    <t>Valor da passagem em Fortaleza R$ 3,60. Vales por dia: 2 (dois). Quantidade de dias trabalhados: 15 (quinze). Desconto do vale transporte: 6%. Fórmula: =3.6*15*2-(6%*$C$37)</t>
  </si>
  <si>
    <t xml:space="preserve">O munícipio de Guaramiranga não possui serviço de transporte público. </t>
  </si>
  <si>
    <t>Auxílio-Refeição/Alimentação (CCT 2020 = R$ 27,00)</t>
  </si>
  <si>
    <t>Valor do auxílio alimentação R$ 27,00 (CCT 2020). Quantidade de dias trabalhados: 15 (quinze). Desconto do vale alimentação: 15% (CCT 2020). Fórmula: =(15*27)-(15%*(15*27))</t>
  </si>
  <si>
    <t>Assistência Médica e Familiar (CCT 2020 = R$ 71,78)</t>
  </si>
  <si>
    <t>CCT 2020: PARÁGRAFO PRIMEIRO. O custo do PLANO DE SAÚDE contratado será, no ano de 2020, no valor de R$ 71,78 (setenta e um reais e setenta e oito centavos), com a participação no pagamento do seu custeio integral para o empregador, sendo que a taxa de adesão será paga integralmente pelo empregado.</t>
  </si>
  <si>
    <t>Somatório do submódulo 2.3</t>
  </si>
  <si>
    <t>Quadro-Resumo do Módulo 2 - Encargos e Benefícios anuais, mensais e diários</t>
  </si>
  <si>
    <t>Encargos e Benefícios Anuais, Mensais e Diários</t>
  </si>
  <si>
    <t>Total do submódulo 2.1</t>
  </si>
  <si>
    <t>Total do submódulo 2.2</t>
  </si>
  <si>
    <t>Total do submódulo 2.3</t>
  </si>
  <si>
    <t>Somatório dos submódulos 2.1, 2.2 e 2.3.</t>
  </si>
  <si>
    <t>Somatório dos submódulo 2.1, 2.2 e 2.3.</t>
  </si>
  <si>
    <t>Módulo 3 - Provisão para Rescisão</t>
  </si>
  <si>
    <t>Provisão para Rescisão</t>
  </si>
  <si>
    <t>Aviso Prévio Indenizado - API</t>
  </si>
  <si>
    <t>Base de calcúlo: remuneração (módulo 1) + 13º (décimo terceiro) Salário, Férias e Adicional de Férias (submódulo 2.1) + FGTS (item H do submódulo 2.2) + Benefícios (submódulo 2.3). O valor obtido deverá ser dividido por 12 (doze) meses. Fórmula: =($C$43+$D$52+$D$66+$C$76)/12</t>
  </si>
  <si>
    <t>Multa do FGTS do API</t>
  </si>
  <si>
    <t>Multa sobre o saldo do FGTS e Contribuição Social (R$ 202,96 (FGTS) x 40%). Fórmula: =40%*$D$66</t>
  </si>
  <si>
    <t>3.1</t>
  </si>
  <si>
    <t xml:space="preserve">Aviso Prévio Indenizado - API com Probabilidade </t>
  </si>
  <si>
    <t>Considerada a probabilidade de ocorrência em 50% dos casos. Fórmula: =($C$89+$C$90)*50%</t>
  </si>
  <si>
    <t>Multa do FGTS do APT</t>
  </si>
  <si>
    <t>3.2</t>
  </si>
  <si>
    <t xml:space="preserve">Aviso Prévio Trabalhado - APT com Probabilidade </t>
  </si>
  <si>
    <t xml:space="preserve">Aviso Prévio Indenizado - APT com Probabilidade </t>
  </si>
  <si>
    <t>Considerada a probabilidade de ocorrência em 50% dos casos. Fórmula: =$C$92*50%</t>
  </si>
  <si>
    <t>Somatório dos subitens 3.1 e 3.2</t>
  </si>
  <si>
    <t>Módulo 4 - Custo de Reposição do Profissional Ausente</t>
  </si>
  <si>
    <t>Submódulo 4.1 - Substituto nas Ausências Legais</t>
  </si>
  <si>
    <t>4.1</t>
  </si>
  <si>
    <t>Substituto nas Ausências Legais</t>
  </si>
  <si>
    <t>Dias</t>
  </si>
  <si>
    <t>Custo de Reposição do Profissional Ausente</t>
  </si>
  <si>
    <t>Base de calcúlo: remuneração (módulo 1) + Encargos e Benefícios anuais, mensais e diários (módulo 2) + Provisão para rescisão (módulo 3). Para obter o custo diário do empregado substituto a base de cáculo foi dividida por 30 dias. O resultado foi multiplicado pela estimativa de dias de reposição do profissional ausente e dividido por 12 meses. (Utilizou-se a estimativa de dias apresentada no caderno de logística do fato gerador). Fórmula: =(((($C$43+$C$84+$C$94)/30)*35)/12)</t>
  </si>
  <si>
    <t>Base de calcúlo: remuneração (módulo 1) + Encargos e Benefícios anuais, mensais e diários (módulo 2) + Provisão para rescisão (módulo 3). Para obter o custo diário do empregado substituto a base de cáculo foi dividida por 30 dias. O resultado foi multiplicado pela estimativa de dias de reposição do profissional ausente e dividido por 12 meses. (Utilizou-se a estimativa de dias apresentada no caderno de logística do fato gerador). Fórmula: =(((($C$43+$C$84+$C$94)/30)*35)/12).</t>
  </si>
  <si>
    <t>Submódulo 4.2 - Substituto na Intrajornada</t>
  </si>
  <si>
    <t>4.2</t>
  </si>
  <si>
    <t>Substituto na Intrajornada</t>
  </si>
  <si>
    <t>Substituto na cobertura de Intervalo para repouso ou alimentação</t>
  </si>
  <si>
    <t>Quadro-Resumo do Módulo 4 - Custo de Reposição do Profissional Ausente</t>
  </si>
  <si>
    <t>Total do submódulo 4.1</t>
  </si>
  <si>
    <t>Total do submódulo 4.2</t>
  </si>
  <si>
    <t>Somatório dos submódulos 4.1 e 4.2</t>
  </si>
  <si>
    <t>Módulo 5 - Insumos Diversos</t>
  </si>
  <si>
    <t>Insumos Diversos</t>
  </si>
  <si>
    <t>Uniformes</t>
  </si>
  <si>
    <t>Valores obtidos através de pesquisa de preços</t>
  </si>
  <si>
    <t>Materiais</t>
  </si>
  <si>
    <t>Equipamentos</t>
  </si>
  <si>
    <t>Módulo 6 - Custos Indiretos, Tributos e Lucro (CITL)</t>
  </si>
  <si>
    <t>Módulo 6 - Custos Indiretos, Tributos e Lucro</t>
  </si>
  <si>
    <t>Custos Indiretos, Tributos e Lucro</t>
  </si>
  <si>
    <t>Custos Indiretos</t>
  </si>
  <si>
    <t xml:space="preserve">Para os percentuais de custos indiretos e lucro utilizou-se os percentuais previstos no caderno de logística do fato gerador. (6% de Custos Indiretos, 6,79% de Lucro) </t>
  </si>
  <si>
    <t>Lucro</t>
  </si>
  <si>
    <t>Tributos</t>
  </si>
  <si>
    <t>O módulo CITL foi calculado considerando a fórmula constante no caderno de logística do fato gerador. 
CITL =(1 + CI)/(1 - T - L)-1.
ISS utilizado foi de 2% conforme tabela de Alíquotas do Imposto sobre Serviço (ISS) do Município de Fortaleza.</t>
  </si>
  <si>
    <t>O módulo CITL foi calculado considerando a fórmula constante no caderno de logística do fato gerador. 
CITL =(1 + CI)/(1 - T - L)-1 
ISS de 2% conforme tabela de Alíquotas do Imposto sobre Serviço (ISS) do Município de Fortaleza.</t>
  </si>
  <si>
    <t>O módulo CITL foi calculado considerando a fórmula constante no caderno de logística do fato gerador. 
CITL =(1 + CI)/(1 - T - L)-1 
ISS de 3% conforme código tributário do município de Guaramiranga.</t>
  </si>
  <si>
    <t>C.1. Tributos Federais (especificar)</t>
  </si>
  <si>
    <t>PIS</t>
  </si>
  <si>
    <t>COFINS</t>
  </si>
  <si>
    <t>C.2. Tributos Estaduais (especificar)</t>
  </si>
  <si>
    <t>C.3. Tributos Municipais (especificar)</t>
  </si>
  <si>
    <t>CLTI</t>
  </si>
  <si>
    <t>CLTI*(módulos 1, 2, 3, 4 e 5)</t>
  </si>
  <si>
    <t>CLTI*(somatório dos módulos 1, 2, 3, 4 e 5)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</si>
  <si>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</si>
  <si>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</si>
  <si>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</si>
  <si>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</si>
  <si>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>Valor mensal por colaborador</t>
  </si>
  <si>
    <t>Valor mensal por posto</t>
  </si>
  <si>
    <t>Valor mensal total (1 posto)</t>
  </si>
  <si>
    <t>Valor mensal total (3 postos)</t>
  </si>
  <si>
    <t>Valor mensal total (2 postos)</t>
  </si>
  <si>
    <t>Valor anual por colaborador</t>
  </si>
  <si>
    <t>Valor anual por posto</t>
  </si>
  <si>
    <t>Valor anual total (3 postos)</t>
  </si>
  <si>
    <t>Valor anual total (1 posto)</t>
  </si>
  <si>
    <t>Valor anual total (2 postos)</t>
  </si>
  <si>
    <t>Posto de vigilância noturno 12x36 - Guaramiranga</t>
  </si>
  <si>
    <t>PLANILHA DE CUSTOS E FORMAÇÃO DE PREÇOS | UNIFORMES E MATERIAIS - CAMPUS GUARAMIRANGA</t>
  </si>
  <si>
    <t>PLANILHA DE CUSTOS E FORMAÇÃO DE PREÇOS | UNIFORMES E MATERIAIS - REITORIA</t>
  </si>
  <si>
    <t xml:space="preserve">UNIFORME | UNISSEX | GUARAMIRANGA </t>
  </si>
  <si>
    <t xml:space="preserve">UNIFORME | UNISSEX | REITORIA </t>
  </si>
  <si>
    <t>ITEM</t>
  </si>
  <si>
    <t>DESCRIÇÃO</t>
  </si>
  <si>
    <t>UNIDADE DE MEDIDA</t>
  </si>
  <si>
    <t>QTD ANUAL</t>
  </si>
  <si>
    <t>QTD ANUAL por colaborador</t>
  </si>
  <si>
    <t>Contrato 34/2019
 UASG: 158133</t>
  </si>
  <si>
    <t>Pregão nº 13/2019
 25046.000254/2019-41
 (Nórcia Vigilância)</t>
  </si>
  <si>
    <t>Pregão 01/2020
 UASG: 158951
 (Protemaxi)</t>
  </si>
  <si>
    <t>Pregão 03/2019
23263.000754/2019-92
 (Thompson)</t>
  </si>
  <si>
    <t>Valor unitário estimado</t>
  </si>
  <si>
    <t>Valor anual estimado por colaborador (valor unitário estimado x quantidade)</t>
  </si>
  <si>
    <t>Valor 
  mensal estimado por colaborador</t>
  </si>
  <si>
    <t>Calça</t>
  </si>
  <si>
    <t>Unidade</t>
  </si>
  <si>
    <t>Camisa de mangas compridas</t>
  </si>
  <si>
    <t>Cinto de Nylon</t>
  </si>
  <si>
    <t>Sapatos</t>
  </si>
  <si>
    <t>Par</t>
  </si>
  <si>
    <t>Meias</t>
  </si>
  <si>
    <t>Quepe com emblema da empresa</t>
  </si>
  <si>
    <t>Capa de chuva com emblema da empresa</t>
  </si>
  <si>
    <t>Crachá - plaqueta de identificação do vigilante, autenticada pela empresa, com validade de seis meses, constando o nome, o número da Carteira Nacional de Vigilante - CNV e fotografia colorida em tamanho 3 x 4 e a data de validade.</t>
  </si>
  <si>
    <t>VALOR TOTAL UNIFORME</t>
  </si>
  <si>
    <t>MATERIAIS | GUARAMIRANGA</t>
  </si>
  <si>
    <t xml:space="preserve">MATERIAIS | REITORIA </t>
  </si>
  <si>
    <t>Pregão nº 13/2019
 25046.000254/2019-41
 Nórcia Vigilância</t>
  </si>
  <si>
    <t>Valor anual estimado (valor unitário estimado x quantidade)</t>
  </si>
  <si>
    <t>Valor 
  mensal estimado por colaborador*</t>
  </si>
  <si>
    <t>Livro de Ocorrência</t>
  </si>
  <si>
    <t>Cassetete</t>
  </si>
  <si>
    <t>Porta cassetete</t>
  </si>
  <si>
    <t>Apito</t>
  </si>
  <si>
    <t>Cordão de Apito</t>
  </si>
  <si>
    <t>Lanterna LED tática. Características mínimas: Acendimento traseiro, Foco regulável (função zoom), 280 Lúmens e 3 (três) pilhas ou bateria recarregável.</t>
  </si>
  <si>
    <t>Rádio transmissor/receptor para comunicação entre os vigilantes.</t>
  </si>
  <si>
    <t>VALOR TOTAL MATERIAL</t>
  </si>
  <si>
    <t>AMERICANAS.COM.BR
 31/03/2020</t>
  </si>
  <si>
    <t>MAGAZINELUIZA.COM.BR
 31/03/2020</t>
  </si>
  <si>
    <t>SUBMARINO.COM.BR
 31/03/2020</t>
  </si>
  <si>
    <t>iButtons</t>
  </si>
  <si>
    <t>Kit com 10 unidades</t>
  </si>
  <si>
    <t xml:space="preserve">* Valor correspondente ao valor anual estimado dividido pelo número de colaboradores (10) dividido pelo número de meses (12). </t>
  </si>
  <si>
    <t>Bastão de Ronda</t>
  </si>
  <si>
    <t>TOTAL MATERIAL</t>
  </si>
  <si>
    <t xml:space="preserve">O munícipio de Guaramiranga não possuíiserviço de transporte público. </t>
  </si>
  <si>
    <t>Fórmula: =$C$61*($C$43+$D$52).
A título de exemplificação, para o cálculo do SAT (Seguro Acidente do Trabalho) foi utilizada a alíquota máxima do Risco Ambiental do Trabalho (RAT) de 3% (três por cento) e o multiplicador máximo do Fator Acidentário de Prevenção de 2,00 (dois).</t>
  </si>
  <si>
    <r>
      <t xml:space="preserve">Memória de cálculo
</t>
    </r>
    <r>
      <rPr>
        <sz val="16"/>
        <color rgb="FFFF0000"/>
        <rFont val="Calibri"/>
      </rPr>
      <t xml:space="preserve">Elaborada com base nas memórias de cálculo dos cadernos de logística do fato gerador e de vigilância patrimonial </t>
    </r>
    <r>
      <rPr>
        <sz val="16"/>
        <color rgb="FFFF0000"/>
        <rFont val="Calibri"/>
        <family val="2"/>
      </rPr>
      <t>e da CCT 2020/2021.</t>
    </r>
  </si>
  <si>
    <r>
      <t xml:space="preserve">Memória de cálculo
</t>
    </r>
    <r>
      <rPr>
        <sz val="16"/>
        <color rgb="FFFF0000"/>
        <rFont val="Calibri"/>
        <family val="2"/>
        <scheme val="minor"/>
      </rPr>
      <t>Elaborada com base nas memórias de cálculo dos cadernos de logística do fato gerador e de vigilância patrimonial e da CCT 2020/2021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</si>
</sst>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#,##0.00;[Red]\-&quot;R$&quot;#,##0.00"/>
    <numFmt numFmtId="165" formatCode="_-&quot;R$&quot;\ * #,##0.00_-;\-&quot;R$&quot;\ * #,##0.00_-;_-&quot;R$&quot;\ * &quot;-&quot;??_-;_-@"/>
    <numFmt numFmtId="166" formatCode="_-&quot;R$&quot;* #,##0.00_-;\-&quot;R$&quot;* #,##0.00_-;_-&quot;R$&quot;* &quot;-&quot;??_-;_-@"/>
    <numFmt numFmtId="167" formatCode="[$R$ -416]#,##0.00"/>
    <numFmt numFmtId="168" formatCode="0.0%"/>
    <numFmt numFmtId="169" formatCode="[$R$]#,##0.00"/>
  </numFmts>
  <fonts count="31">
    <font>
      <sz val="11"/>
      <color rgb="FF000000"/>
      <name val="Calibri"/>
    </font>
    <font>
      <b/>
      <sz val="22"/>
      <color rgb="FFFFFFFF"/>
      <name val="Times New Roman"/>
    </font>
    <font>
      <sz val="11"/>
      <name val="Calibri"/>
    </font>
    <font>
      <b/>
      <sz val="18"/>
      <color rgb="FF000000"/>
      <name val="Times New Roman"/>
    </font>
    <font>
      <sz val="12"/>
      <color rgb="FF000000"/>
      <name val="Calibri"/>
    </font>
    <font>
      <b/>
      <sz val="12"/>
      <color rgb="FF000000"/>
      <name val="Times New Roman"/>
    </font>
    <font>
      <b/>
      <sz val="12"/>
      <color rgb="FFFFFFFF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6"/>
      <color rgb="FF000000"/>
      <name val="Times New Roman"/>
    </font>
    <font>
      <b/>
      <sz val="12"/>
      <color rgb="FFFF0000"/>
      <name val="Times New Roman"/>
    </font>
    <font>
      <b/>
      <sz val="12"/>
      <name val="Times New Roman"/>
    </font>
    <font>
      <b/>
      <sz val="12"/>
      <color theme="1"/>
      <name val="Times New Roman"/>
    </font>
    <font>
      <b/>
      <sz val="12"/>
      <color rgb="FF000000"/>
      <name val="Arial"/>
    </font>
    <font>
      <sz val="12"/>
      <color theme="1"/>
      <name val="Times New Roman"/>
    </font>
    <font>
      <b/>
      <u/>
      <sz val="11"/>
      <color rgb="FF000000"/>
      <name val="Arial"/>
    </font>
    <font>
      <b/>
      <sz val="11"/>
      <color rgb="FF000000"/>
      <name val="Arial"/>
    </font>
    <font>
      <b/>
      <sz val="11"/>
      <color rgb="FF000000"/>
      <name val="Arial"/>
    </font>
    <font>
      <sz val="11"/>
      <color theme="1"/>
      <name val="Calibri"/>
    </font>
    <font>
      <sz val="11"/>
      <color rgb="FF000000"/>
      <name val="Arial"/>
    </font>
    <font>
      <sz val="11"/>
      <color rgb="FF000000"/>
      <name val="Arial"/>
    </font>
    <font>
      <b/>
      <sz val="12"/>
      <color rgb="FF000000"/>
      <name val="Calibri"/>
    </font>
    <font>
      <b/>
      <sz val="11"/>
      <color rgb="FF000000"/>
      <name val="Calibri"/>
    </font>
    <font>
      <sz val="16"/>
      <color rgb="FFFF0000"/>
      <name val="Calibri"/>
    </font>
    <font>
      <sz val="11"/>
      <color rgb="FFFF0000"/>
      <name val="Calibri"/>
    </font>
    <font>
      <sz val="16"/>
      <color rgb="FFFF0000"/>
      <name val="Calibri"/>
      <family val="2"/>
    </font>
    <font>
      <b/>
      <sz val="18"/>
      <color rgb="FF000000"/>
      <name val="Times New Roman"/>
      <family val="1"/>
    </font>
    <font>
      <b/>
      <sz val="16"/>
      <color rgb="FF00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2E75B5"/>
        <bgColor rgb="FF2E75B5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CC2E5"/>
        <bgColor rgb="FF9CC2E5"/>
      </patternFill>
    </fill>
    <fill>
      <patternFill patternType="solid">
        <fgColor rgb="FFDEEAF6"/>
        <bgColor rgb="FFDEEAF6"/>
      </patternFill>
    </fill>
    <fill>
      <patternFill patternType="solid">
        <fgColor rgb="FFA8D08D"/>
        <bgColor rgb="FFA8D08D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5" borderId="1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3" fillId="0" borderId="24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165" fontId="7" fillId="0" borderId="26" xfId="0" applyNumberFormat="1" applyFont="1" applyBorder="1" applyAlignment="1">
      <alignment horizontal="center" vertical="center" wrapText="1"/>
    </xf>
    <xf numFmtId="0" fontId="5" fillId="3" borderId="27" xfId="0" applyFont="1" applyFill="1" applyBorder="1" applyAlignment="1">
      <alignment wrapText="1"/>
    </xf>
    <xf numFmtId="166" fontId="4" fillId="0" borderId="0" xfId="0" applyNumberFormat="1" applyFont="1" applyAlignment="1"/>
    <xf numFmtId="165" fontId="7" fillId="0" borderId="26" xfId="0" applyNumberFormat="1" applyFont="1" applyBorder="1" applyAlignment="1">
      <alignment horizontal="center" vertical="center" wrapText="1"/>
    </xf>
    <xf numFmtId="0" fontId="5" fillId="3" borderId="27" xfId="0" applyFont="1" applyFill="1" applyBorder="1" applyAlignment="1">
      <alignment wrapText="1"/>
    </xf>
    <xf numFmtId="0" fontId="11" fillId="3" borderId="27" xfId="0" applyFont="1" applyFill="1" applyBorder="1" applyAlignment="1">
      <alignment wrapText="1"/>
    </xf>
    <xf numFmtId="165" fontId="5" fillId="0" borderId="26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/>
    <xf numFmtId="0" fontId="5" fillId="0" borderId="0" xfId="0" applyFont="1" applyAlignment="1">
      <alignment vertical="center"/>
    </xf>
    <xf numFmtId="10" fontId="7" fillId="0" borderId="26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5" fillId="3" borderId="17" xfId="0" applyFont="1" applyFill="1" applyBorder="1" applyAlignment="1">
      <alignment wrapText="1"/>
    </xf>
    <xf numFmtId="166" fontId="12" fillId="3" borderId="27" xfId="0" applyNumberFormat="1" applyFont="1" applyFill="1" applyBorder="1" applyAlignment="1">
      <alignment horizontal="left" wrapText="1"/>
    </xf>
    <xf numFmtId="165" fontId="4" fillId="0" borderId="0" xfId="0" applyNumberFormat="1" applyFont="1" applyAlignment="1"/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10" fontId="5" fillId="0" borderId="26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vertical="center" wrapText="1"/>
    </xf>
    <xf numFmtId="10" fontId="7" fillId="4" borderId="20" xfId="0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wrapText="1"/>
    </xf>
    <xf numFmtId="0" fontId="5" fillId="0" borderId="21" xfId="0" applyFont="1" applyBorder="1" applyAlignment="1">
      <alignment horizontal="right" vertical="center" wrapText="1"/>
    </xf>
    <xf numFmtId="0" fontId="5" fillId="3" borderId="27" xfId="0" applyFont="1" applyFill="1" applyBorder="1" applyAlignment="1">
      <alignment horizontal="left" vertical="center" wrapText="1"/>
    </xf>
    <xf numFmtId="165" fontId="7" fillId="0" borderId="26" xfId="0" applyNumberFormat="1" applyFont="1" applyBorder="1" applyAlignment="1">
      <alignment horizontal="right" vertical="center" wrapText="1"/>
    </xf>
    <xf numFmtId="165" fontId="7" fillId="0" borderId="11" xfId="0" applyNumberFormat="1" applyFont="1" applyBorder="1" applyAlignment="1">
      <alignment horizontal="right"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65" fontId="5" fillId="0" borderId="11" xfId="0" applyNumberFormat="1" applyFont="1" applyBorder="1" applyAlignment="1">
      <alignment horizontal="right" vertical="center" wrapText="1"/>
    </xf>
    <xf numFmtId="0" fontId="5" fillId="3" borderId="27" xfId="0" applyFont="1" applyFill="1" applyBorder="1" applyAlignment="1">
      <alignment vertical="center" wrapText="1"/>
    </xf>
    <xf numFmtId="0" fontId="7" fillId="5" borderId="20" xfId="0" applyFont="1" applyFill="1" applyBorder="1" applyAlignment="1">
      <alignment vertical="center" wrapText="1"/>
    </xf>
    <xf numFmtId="165" fontId="7" fillId="5" borderId="20" xfId="0" applyNumberFormat="1" applyFont="1" applyFill="1" applyBorder="1" applyAlignment="1">
      <alignment horizontal="center" vertical="center" wrapText="1"/>
    </xf>
    <xf numFmtId="165" fontId="7" fillId="5" borderId="20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right"/>
    </xf>
    <xf numFmtId="0" fontId="7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166" fontId="5" fillId="3" borderId="27" xfId="0" applyNumberFormat="1" applyFont="1" applyFill="1" applyBorder="1" applyAlignment="1">
      <alignment horizontal="left" wrapText="1"/>
    </xf>
    <xf numFmtId="0" fontId="5" fillId="0" borderId="14" xfId="0" applyFont="1" applyBorder="1" applyAlignment="1">
      <alignment horizontal="right" vertical="center" wrapText="1"/>
    </xf>
    <xf numFmtId="3" fontId="7" fillId="0" borderId="26" xfId="0" applyNumberFormat="1" applyFont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left" wrapText="1"/>
    </xf>
    <xf numFmtId="0" fontId="13" fillId="3" borderId="27" xfId="0" applyFont="1" applyFill="1" applyBorder="1" applyAlignment="1">
      <alignment wrapText="1"/>
    </xf>
    <xf numFmtId="0" fontId="12" fillId="3" borderId="27" xfId="0" applyFont="1" applyFill="1" applyBorder="1" applyAlignment="1">
      <alignment wrapText="1"/>
    </xf>
    <xf numFmtId="166" fontId="5" fillId="0" borderId="0" xfId="0" applyNumberFormat="1" applyFont="1" applyAlignment="1">
      <alignment wrapText="1"/>
    </xf>
    <xf numFmtId="0" fontId="7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7" fontId="15" fillId="0" borderId="2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7" fontId="7" fillId="0" borderId="26" xfId="0" applyNumberFormat="1" applyFont="1" applyBorder="1" applyAlignment="1">
      <alignment horizontal="center" vertical="center" wrapText="1"/>
    </xf>
    <xf numFmtId="165" fontId="15" fillId="0" borderId="26" xfId="0" applyNumberFormat="1" applyFont="1" applyBorder="1" applyAlignment="1">
      <alignment horizontal="center" vertical="center" wrapText="1"/>
    </xf>
    <xf numFmtId="167" fontId="7" fillId="0" borderId="26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165" fontId="5" fillId="0" borderId="11" xfId="0" applyNumberFormat="1" applyFont="1" applyBorder="1" applyAlignment="1">
      <alignment horizontal="center" vertical="center" wrapText="1"/>
    </xf>
    <xf numFmtId="10" fontId="7" fillId="5" borderId="20" xfId="0" applyNumberFormat="1" applyFont="1" applyFill="1" applyBorder="1" applyAlignment="1">
      <alignment horizontal="center" vertical="center" wrapText="1"/>
    </xf>
    <xf numFmtId="10" fontId="5" fillId="5" borderId="20" xfId="0" applyNumberFormat="1" applyFont="1" applyFill="1" applyBorder="1" applyAlignment="1">
      <alignment horizontal="center" vertical="center" wrapText="1"/>
    </xf>
    <xf numFmtId="168" fontId="4" fillId="0" borderId="0" xfId="0" applyNumberFormat="1" applyFont="1" applyAlignment="1"/>
    <xf numFmtId="0" fontId="12" fillId="3" borderId="27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165" fontId="5" fillId="8" borderId="20" xfId="0" applyNumberFormat="1" applyFont="1" applyFill="1" applyBorder="1" applyAlignment="1">
      <alignment horizontal="right" vertical="center" wrapText="1"/>
    </xf>
    <xf numFmtId="0" fontId="17" fillId="10" borderId="29" xfId="0" applyFont="1" applyFill="1" applyBorder="1" applyAlignment="1">
      <alignment horizontal="center" wrapText="1"/>
    </xf>
    <xf numFmtId="0" fontId="17" fillId="10" borderId="31" xfId="0" applyFont="1" applyFill="1" applyBorder="1" applyAlignment="1">
      <alignment horizontal="center" wrapText="1"/>
    </xf>
    <xf numFmtId="0" fontId="17" fillId="10" borderId="32" xfId="0" applyFont="1" applyFill="1" applyBorder="1" applyAlignment="1">
      <alignment horizontal="center" wrapText="1"/>
    </xf>
    <xf numFmtId="0" fontId="17" fillId="10" borderId="33" xfId="0" applyFont="1" applyFill="1" applyBorder="1" applyAlignment="1">
      <alignment horizontal="center" wrapText="1"/>
    </xf>
    <xf numFmtId="0" fontId="18" fillId="10" borderId="27" xfId="0" applyFont="1" applyFill="1" applyBorder="1" applyAlignment="1">
      <alignment horizontal="center" wrapText="1"/>
    </xf>
    <xf numFmtId="0" fontId="19" fillId="0" borderId="0" xfId="0" applyFont="1" applyAlignment="1">
      <alignment wrapText="1"/>
    </xf>
    <xf numFmtId="0" fontId="20" fillId="0" borderId="29" xfId="0" applyFont="1" applyBorder="1" applyAlignment="1">
      <alignment horizontal="center"/>
    </xf>
    <xf numFmtId="0" fontId="20" fillId="0" borderId="31" xfId="0" applyFont="1" applyBorder="1" applyAlignment="1">
      <alignment wrapText="1"/>
    </xf>
    <xf numFmtId="0" fontId="20" fillId="0" borderId="31" xfId="0" applyFont="1" applyBorder="1" applyAlignment="1">
      <alignment horizontal="center"/>
    </xf>
    <xf numFmtId="169" fontId="20" fillId="0" borderId="31" xfId="0" applyNumberFormat="1" applyFont="1" applyBorder="1" applyAlignment="1"/>
    <xf numFmtId="169" fontId="20" fillId="0" borderId="31" xfId="0" applyNumberFormat="1" applyFont="1" applyBorder="1" applyAlignment="1">
      <alignment horizontal="center"/>
    </xf>
    <xf numFmtId="169" fontId="21" fillId="0" borderId="27" xfId="0" applyNumberFormat="1" applyFont="1" applyBorder="1" applyAlignment="1"/>
    <xf numFmtId="169" fontId="21" fillId="0" borderId="31" xfId="0" applyNumberFormat="1" applyFont="1" applyBorder="1" applyAlignment="1"/>
    <xf numFmtId="169" fontId="21" fillId="0" borderId="29" xfId="0" applyNumberFormat="1" applyFont="1" applyBorder="1" applyAlignment="1"/>
    <xf numFmtId="0" fontId="20" fillId="0" borderId="30" xfId="0" applyFont="1" applyBorder="1" applyAlignment="1">
      <alignment horizontal="center"/>
    </xf>
    <xf numFmtId="0" fontId="20" fillId="0" borderId="28" xfId="0" applyFont="1" applyBorder="1" applyAlignment="1">
      <alignment wrapText="1"/>
    </xf>
    <xf numFmtId="0" fontId="20" fillId="0" borderId="34" xfId="0" applyFont="1" applyBorder="1" applyAlignment="1">
      <alignment horizontal="center"/>
    </xf>
    <xf numFmtId="169" fontId="20" fillId="0" borderId="34" xfId="0" applyNumberFormat="1" applyFont="1" applyBorder="1" applyAlignment="1"/>
    <xf numFmtId="169" fontId="0" fillId="0" borderId="34" xfId="0" applyNumberFormat="1" applyFont="1" applyBorder="1" applyAlignment="1">
      <alignment horizontal="center"/>
    </xf>
    <xf numFmtId="169" fontId="18" fillId="4" borderId="31" xfId="0" applyNumberFormat="1" applyFont="1" applyFill="1" applyBorder="1" applyAlignment="1"/>
    <xf numFmtId="169" fontId="18" fillId="4" borderId="27" xfId="0" applyNumberFormat="1" applyFont="1" applyFill="1" applyBorder="1" applyAlignment="1"/>
    <xf numFmtId="169" fontId="18" fillId="4" borderId="10" xfId="0" applyNumberFormat="1" applyFont="1" applyFill="1" applyBorder="1" applyAlignment="1"/>
    <xf numFmtId="0" fontId="0" fillId="0" borderId="0" xfId="0" applyFont="1" applyAlignment="1"/>
    <xf numFmtId="0" fontId="20" fillId="0" borderId="0" xfId="0" applyFont="1" applyAlignment="1"/>
    <xf numFmtId="0" fontId="17" fillId="0" borderId="0" xfId="0" applyFont="1" applyAlignment="1">
      <alignment horizontal="center"/>
    </xf>
    <xf numFmtId="0" fontId="17" fillId="0" borderId="0" xfId="0" applyFont="1" applyAlignment="1"/>
    <xf numFmtId="0" fontId="17" fillId="10" borderId="27" xfId="0" applyFont="1" applyFill="1" applyBorder="1" applyAlignment="1">
      <alignment horizontal="center" wrapText="1"/>
    </xf>
    <xf numFmtId="169" fontId="21" fillId="0" borderId="31" xfId="0" applyNumberFormat="1" applyFont="1" applyBorder="1" applyAlignment="1">
      <alignment horizontal="center"/>
    </xf>
    <xf numFmtId="169" fontId="21" fillId="0" borderId="27" xfId="0" applyNumberFormat="1" applyFont="1" applyBorder="1" applyAlignment="1">
      <alignment horizontal="center"/>
    </xf>
    <xf numFmtId="169" fontId="21" fillId="0" borderId="27" xfId="0" applyNumberFormat="1" applyFont="1" applyBorder="1" applyAlignment="1"/>
    <xf numFmtId="169" fontId="21" fillId="0" borderId="34" xfId="0" applyNumberFormat="1" applyFont="1" applyBorder="1" applyAlignment="1">
      <alignment horizontal="center"/>
    </xf>
    <xf numFmtId="0" fontId="21" fillId="0" borderId="27" xfId="0" applyFont="1" applyBorder="1" applyAlignment="1"/>
    <xf numFmtId="169" fontId="18" fillId="4" borderId="27" xfId="0" applyNumberFormat="1" applyFont="1" applyFill="1" applyBorder="1" applyAlignment="1"/>
    <xf numFmtId="0" fontId="20" fillId="0" borderId="10" xfId="0" applyFont="1" applyBorder="1" applyAlignment="1"/>
    <xf numFmtId="0" fontId="23" fillId="0" borderId="0" xfId="0" applyFont="1" applyAlignment="1"/>
    <xf numFmtId="0" fontId="20" fillId="0" borderId="31" xfId="0" applyFont="1" applyBorder="1" applyAlignment="1">
      <alignment horizontal="center" wrapText="1"/>
    </xf>
    <xf numFmtId="0" fontId="23" fillId="0" borderId="0" xfId="0" applyFont="1" applyAlignment="1"/>
    <xf numFmtId="0" fontId="20" fillId="0" borderId="28" xfId="0" applyFont="1" applyBorder="1" applyAlignment="1">
      <alignment horizontal="center"/>
    </xf>
    <xf numFmtId="169" fontId="21" fillId="0" borderId="34" xfId="0" applyNumberFormat="1" applyFont="1" applyBorder="1" applyAlignment="1"/>
    <xf numFmtId="169" fontId="21" fillId="0" borderId="34" xfId="0" applyNumberFormat="1" applyFont="1" applyBorder="1" applyAlignment="1">
      <alignment horizontal="center"/>
    </xf>
    <xf numFmtId="169" fontId="21" fillId="0" borderId="33" xfId="0" applyNumberFormat="1" applyFont="1" applyBorder="1" applyAlignment="1">
      <alignment horizontal="center"/>
    </xf>
    <xf numFmtId="169" fontId="21" fillId="0" borderId="27" xfId="0" applyNumberFormat="1" applyFont="1" applyBorder="1" applyAlignment="1">
      <alignment horizontal="center"/>
    </xf>
    <xf numFmtId="0" fontId="20" fillId="0" borderId="28" xfId="0" applyFont="1" applyBorder="1" applyAlignment="1"/>
    <xf numFmtId="169" fontId="21" fillId="0" borderId="36" xfId="0" applyNumberFormat="1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vertical="center" wrapText="1"/>
    </xf>
    <xf numFmtId="0" fontId="5" fillId="3" borderId="37" xfId="0" applyFont="1" applyFill="1" applyBorder="1" applyAlignment="1">
      <alignment wrapText="1"/>
    </xf>
    <xf numFmtId="166" fontId="13" fillId="3" borderId="37" xfId="0" applyNumberFormat="1" applyFont="1" applyFill="1" applyBorder="1" applyAlignment="1">
      <alignment horizontal="left" wrapText="1"/>
    </xf>
    <xf numFmtId="0" fontId="17" fillId="10" borderId="10" xfId="0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5" fillId="8" borderId="13" xfId="0" applyFont="1" applyFill="1" applyBorder="1" applyAlignment="1">
      <alignment horizontal="left" vertical="center" wrapText="1"/>
    </xf>
    <xf numFmtId="0" fontId="2" fillId="0" borderId="14" xfId="0" applyFont="1" applyBorder="1"/>
    <xf numFmtId="0" fontId="5" fillId="3" borderId="28" xfId="0" applyFont="1" applyFill="1" applyBorder="1" applyAlignment="1">
      <alignment horizontal="left" vertical="center" wrapText="1"/>
    </xf>
    <xf numFmtId="0" fontId="2" fillId="0" borderId="29" xfId="0" applyFont="1" applyBorder="1"/>
    <xf numFmtId="0" fontId="2" fillId="0" borderId="30" xfId="0" applyFont="1" applyBorder="1"/>
    <xf numFmtId="0" fontId="5" fillId="0" borderId="13" xfId="0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5" fillId="0" borderId="11" xfId="0" applyFont="1" applyBorder="1" applyAlignment="1">
      <alignment horizontal="center" vertical="center"/>
    </xf>
    <xf numFmtId="0" fontId="2" fillId="0" borderId="11" xfId="0" applyFont="1" applyBorder="1"/>
    <xf numFmtId="0" fontId="3" fillId="3" borderId="0" xfId="0" applyFont="1" applyFill="1" applyAlignment="1">
      <alignment horizontal="center" wrapText="1"/>
    </xf>
    <xf numFmtId="0" fontId="0" fillId="0" borderId="0" xfId="0" applyFont="1" applyAlignment="1"/>
    <xf numFmtId="0" fontId="7" fillId="5" borderId="1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4" xfId="0" applyFont="1" applyBorder="1"/>
    <xf numFmtId="0" fontId="3" fillId="4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/>
    </xf>
    <xf numFmtId="0" fontId="2" fillId="0" borderId="9" xfId="0" applyFont="1" applyBorder="1"/>
    <xf numFmtId="0" fontId="2" fillId="0" borderId="10" xfId="0" applyFont="1" applyBorder="1"/>
    <xf numFmtId="0" fontId="5" fillId="0" borderId="0" xfId="0" applyFont="1" applyAlignment="1">
      <alignment horizontal="left" vertical="center" wrapText="1"/>
    </xf>
    <xf numFmtId="0" fontId="5" fillId="5" borderId="18" xfId="0" applyFont="1" applyFill="1" applyBorder="1" applyAlignment="1">
      <alignment horizontal="left" vertical="center" wrapText="1"/>
    </xf>
    <xf numFmtId="0" fontId="2" fillId="0" borderId="19" xfId="0" applyFont="1" applyBorder="1"/>
    <xf numFmtId="0" fontId="7" fillId="0" borderId="13" xfId="0" applyFont="1" applyBorder="1" applyAlignment="1">
      <alignment horizontal="left"/>
    </xf>
    <xf numFmtId="0" fontId="5" fillId="5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7" fillId="5" borderId="13" xfId="0" applyFont="1" applyFill="1" applyBorder="1" applyAlignment="1">
      <alignment horizontal="center" vertical="center" wrapText="1"/>
    </xf>
    <xf numFmtId="164" fontId="7" fillId="5" borderId="13" xfId="0" applyNumberFormat="1" applyFont="1" applyFill="1" applyBorder="1" applyAlignment="1">
      <alignment horizontal="center" vertical="center" wrapText="1"/>
    </xf>
    <xf numFmtId="16" fontId="7" fillId="5" borderId="13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/>
    </xf>
    <xf numFmtId="0" fontId="2" fillId="0" borderId="23" xfId="0" applyFont="1" applyBorder="1"/>
    <xf numFmtId="0" fontId="10" fillId="6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7" fillId="3" borderId="3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30" fillId="0" borderId="5" xfId="0" applyFont="1" applyBorder="1"/>
    <xf numFmtId="0" fontId="16" fillId="4" borderId="0" xfId="0" applyFont="1" applyFill="1" applyAlignment="1">
      <alignment horizontal="center"/>
    </xf>
    <xf numFmtId="0" fontId="17" fillId="9" borderId="8" xfId="0" applyFont="1" applyFill="1" applyBorder="1" applyAlignment="1">
      <alignment horizontal="center"/>
    </xf>
    <xf numFmtId="169" fontId="21" fillId="0" borderId="28" xfId="0" applyNumberFormat="1" applyFont="1" applyBorder="1" applyAlignment="1">
      <alignment horizontal="center"/>
    </xf>
    <xf numFmtId="169" fontId="21" fillId="0" borderId="28" xfId="0" applyNumberFormat="1" applyFont="1" applyBorder="1" applyAlignment="1"/>
    <xf numFmtId="0" fontId="17" fillId="0" borderId="8" xfId="0" applyFont="1" applyBorder="1" applyAlignment="1">
      <alignment horizontal="center"/>
    </xf>
    <xf numFmtId="169" fontId="21" fillId="0" borderId="35" xfId="0" applyNumberFormat="1" applyFont="1" applyBorder="1" applyAlignment="1">
      <alignment horizontal="center"/>
    </xf>
    <xf numFmtId="0" fontId="2" fillId="0" borderId="31" xfId="0" applyFont="1" applyBorder="1"/>
    <xf numFmtId="169" fontId="21" fillId="0" borderId="30" xfId="0" applyNumberFormat="1" applyFont="1" applyBorder="1" applyAlignment="1">
      <alignment horizontal="center"/>
    </xf>
    <xf numFmtId="0" fontId="17" fillId="10" borderId="8" xfId="0" applyFont="1" applyFill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18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/>
    </xf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4"/>
  <sheetViews>
    <sheetView showGridLines="0" workbookViewId="0">
      <selection activeCell="A15" sqref="A15"/>
    </sheetView>
  </sheetViews>
  <sheetFormatPr defaultColWidth="14.42578125" defaultRowHeight="15" customHeight="1"/>
  <cols>
    <col min="1" max="1" width="17" customWidth="1"/>
    <col min="2" max="2" width="57.28515625" customWidth="1"/>
    <col min="3" max="3" width="22" customWidth="1"/>
    <col min="4" max="4" width="20.85546875" customWidth="1"/>
    <col min="5" max="5" width="64.85546875" customWidth="1"/>
    <col min="6" max="6" width="15.85546875" customWidth="1"/>
    <col min="7" max="7" width="15.140625" customWidth="1"/>
    <col min="8" max="25" width="8" customWidth="1"/>
  </cols>
  <sheetData>
    <row r="1" spans="1:25" ht="26.25" customHeight="1">
      <c r="A1" s="152" t="s">
        <v>0</v>
      </c>
      <c r="B1" s="153"/>
      <c r="C1" s="153"/>
      <c r="D1" s="153"/>
      <c r="E1" s="149" t="s">
        <v>2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9.75" customHeight="1">
      <c r="A2" s="154"/>
      <c r="B2" s="150"/>
      <c r="C2" s="150"/>
      <c r="D2" s="150"/>
      <c r="E2" s="150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>
      <c r="A3" s="155" t="s">
        <v>5</v>
      </c>
      <c r="B3" s="146"/>
      <c r="C3" s="146"/>
      <c r="D3" s="146"/>
      <c r="E3" s="150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>
      <c r="A4" s="2"/>
      <c r="B4" s="2"/>
      <c r="C4" s="2"/>
      <c r="D4" s="2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>
      <c r="A5" s="156" t="s">
        <v>7</v>
      </c>
      <c r="B5" s="157"/>
      <c r="C5" s="157"/>
      <c r="D5" s="158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>
      <c r="A6" s="156" t="s">
        <v>8</v>
      </c>
      <c r="B6" s="157"/>
      <c r="C6" s="157"/>
      <c r="D6" s="158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>
      <c r="A7" s="5"/>
      <c r="B7" s="5"/>
      <c r="C7" s="5"/>
      <c r="D7" s="5"/>
      <c r="E7" s="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>
      <c r="A8" s="159" t="s">
        <v>9</v>
      </c>
      <c r="B8" s="150"/>
      <c r="C8" s="150"/>
      <c r="D8" s="150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>
      <c r="A9" s="6"/>
      <c r="B9" s="6"/>
      <c r="C9" s="6"/>
      <c r="D9" s="6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>
      <c r="A10" s="147" t="s">
        <v>10</v>
      </c>
      <c r="B10" s="148"/>
      <c r="C10" s="148"/>
      <c r="D10" s="148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>
      <c r="A11" s="7" t="s">
        <v>11</v>
      </c>
      <c r="B11" s="151" t="s">
        <v>12</v>
      </c>
      <c r="C11" s="140"/>
      <c r="D11" s="8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>
      <c r="A12" s="9" t="s">
        <v>13</v>
      </c>
      <c r="B12" s="151" t="s">
        <v>14</v>
      </c>
      <c r="C12" s="140"/>
      <c r="D12" s="8" t="s">
        <v>15</v>
      </c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>
      <c r="A13" s="9" t="s">
        <v>17</v>
      </c>
      <c r="B13" s="151" t="s">
        <v>18</v>
      </c>
      <c r="C13" s="140"/>
      <c r="D13" s="8" t="s">
        <v>19</v>
      </c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>
      <c r="A14" s="9" t="s">
        <v>20</v>
      </c>
      <c r="B14" s="151" t="s">
        <v>21</v>
      </c>
      <c r="C14" s="140"/>
      <c r="D14" s="8">
        <v>12</v>
      </c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>
      <c r="A15" s="10"/>
      <c r="B15" s="11"/>
      <c r="C15" s="10"/>
      <c r="D15" s="12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>
      <c r="A16" s="147" t="s">
        <v>22</v>
      </c>
      <c r="B16" s="148"/>
      <c r="C16" s="148"/>
      <c r="D16" s="12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63">
      <c r="A17" s="160" t="s">
        <v>23</v>
      </c>
      <c r="B17" s="161"/>
      <c r="C17" s="13" t="s">
        <v>24</v>
      </c>
      <c r="D17" s="14" t="s">
        <v>25</v>
      </c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>
      <c r="A18" s="162" t="s">
        <v>26</v>
      </c>
      <c r="B18" s="140"/>
      <c r="C18" s="7" t="s">
        <v>28</v>
      </c>
      <c r="D18" s="15">
        <v>2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>
      <c r="A19" s="163"/>
      <c r="B19" s="140"/>
      <c r="C19" s="7"/>
      <c r="D19" s="15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>
      <c r="A20" s="16"/>
      <c r="B20" s="16"/>
      <c r="C20" s="10"/>
      <c r="D20" s="10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>
      <c r="A21" s="164" t="s">
        <v>29</v>
      </c>
      <c r="B21" s="150"/>
      <c r="C21" s="150"/>
      <c r="D21" s="150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>
      <c r="A22" s="165" t="s">
        <v>30</v>
      </c>
      <c r="B22" s="150"/>
      <c r="C22" s="150"/>
      <c r="D22" s="150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>
      <c r="A23" s="17"/>
      <c r="B23" s="17"/>
      <c r="C23" s="17"/>
      <c r="D23" s="17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>
      <c r="A24" s="166" t="s">
        <v>31</v>
      </c>
      <c r="B24" s="167"/>
      <c r="C24" s="167"/>
      <c r="D24" s="140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>
      <c r="A25" s="18">
        <v>1</v>
      </c>
      <c r="B25" s="19" t="s">
        <v>32</v>
      </c>
      <c r="C25" s="168" t="s">
        <v>26</v>
      </c>
      <c r="D25" s="140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>
      <c r="A26" s="18">
        <v>2</v>
      </c>
      <c r="B26" s="19" t="s">
        <v>33</v>
      </c>
      <c r="C26" s="168" t="s">
        <v>34</v>
      </c>
      <c r="D26" s="140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>
      <c r="A27" s="18">
        <v>3</v>
      </c>
      <c r="B27" s="19" t="s">
        <v>35</v>
      </c>
      <c r="C27" s="169">
        <v>1342.92</v>
      </c>
      <c r="D27" s="140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>
      <c r="A28" s="18">
        <v>4</v>
      </c>
      <c r="B28" s="19" t="s">
        <v>36</v>
      </c>
      <c r="C28" s="151" t="s">
        <v>37</v>
      </c>
      <c r="D28" s="140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>
      <c r="A29" s="18">
        <v>5</v>
      </c>
      <c r="B29" s="19" t="s">
        <v>38</v>
      </c>
      <c r="C29" s="170">
        <v>43831</v>
      </c>
      <c r="D29" s="140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>
      <c r="A30" s="171"/>
      <c r="B30" s="172"/>
      <c r="C30" s="172"/>
      <c r="D30" s="17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2.5">
      <c r="A31" s="20"/>
      <c r="B31" s="20"/>
      <c r="C31" s="20"/>
      <c r="D31" s="21"/>
      <c r="E31" s="2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>
      <c r="A32" s="20"/>
      <c r="B32" s="20"/>
      <c r="C32" s="20"/>
      <c r="D32" s="21"/>
      <c r="E32" s="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>
      <c r="A33" s="24"/>
      <c r="B33" s="20"/>
      <c r="C33" s="20"/>
      <c r="D33" s="2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0.25">
      <c r="A34" s="173" t="s">
        <v>39</v>
      </c>
      <c r="B34" s="146"/>
      <c r="C34" s="146"/>
      <c r="D34" s="146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>
      <c r="A35" s="20"/>
      <c r="B35" s="20"/>
      <c r="C35" s="20"/>
      <c r="D35" s="2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>
      <c r="A36" s="25">
        <v>1</v>
      </c>
      <c r="B36" s="26" t="s">
        <v>40</v>
      </c>
      <c r="C36" s="26" t="s">
        <v>41</v>
      </c>
      <c r="D36" s="21"/>
      <c r="E36" s="2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>
      <c r="A37" s="27" t="s">
        <v>11</v>
      </c>
      <c r="B37" s="28" t="s">
        <v>42</v>
      </c>
      <c r="C37" s="29">
        <v>1342.92</v>
      </c>
      <c r="D37" s="21"/>
      <c r="E37" s="30" t="s">
        <v>43</v>
      </c>
      <c r="F37" s="3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78.75">
      <c r="A38" s="27" t="s">
        <v>13</v>
      </c>
      <c r="B38" s="28" t="s">
        <v>44</v>
      </c>
      <c r="C38" s="29">
        <f>30%*$C$37</f>
        <v>402.87600000000003</v>
      </c>
      <c r="D38" s="21"/>
      <c r="E38" s="30" t="s">
        <v>45</v>
      </c>
      <c r="F38" s="3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>
      <c r="A39" s="27" t="s">
        <v>17</v>
      </c>
      <c r="B39" s="28" t="s">
        <v>46</v>
      </c>
      <c r="C39" s="29">
        <v>0</v>
      </c>
      <c r="D39" s="21"/>
      <c r="E39" s="30" t="s">
        <v>47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>
      <c r="A40" s="27" t="s">
        <v>20</v>
      </c>
      <c r="B40" s="28" t="s">
        <v>48</v>
      </c>
      <c r="C40" s="29">
        <v>0</v>
      </c>
      <c r="D40" s="21"/>
      <c r="E40" s="3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>
      <c r="A41" s="27" t="s">
        <v>50</v>
      </c>
      <c r="B41" s="28" t="s">
        <v>51</v>
      </c>
      <c r="C41" s="29">
        <v>0</v>
      </c>
      <c r="D41" s="21"/>
      <c r="E41" s="3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>
      <c r="A42" s="27" t="s">
        <v>52</v>
      </c>
      <c r="B42" s="28" t="s">
        <v>53</v>
      </c>
      <c r="C42" s="29">
        <v>0</v>
      </c>
      <c r="D42" s="21"/>
      <c r="E42" s="3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>
      <c r="A43" s="144" t="s">
        <v>54</v>
      </c>
      <c r="B43" s="140"/>
      <c r="C43" s="35">
        <f>SUM($C$37:$C$42)</f>
        <v>1745.796</v>
      </c>
      <c r="D43" s="36"/>
      <c r="E43" s="30" t="s">
        <v>55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>
      <c r="A44" s="20"/>
      <c r="B44" s="20"/>
      <c r="C44" s="20"/>
      <c r="D44" s="21"/>
      <c r="E44" s="2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0.25">
      <c r="A45" s="173" t="s">
        <v>56</v>
      </c>
      <c r="B45" s="146"/>
      <c r="C45" s="146"/>
      <c r="D45" s="146"/>
      <c r="E45" s="2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>
      <c r="A46" s="37"/>
      <c r="B46" s="20"/>
      <c r="C46" s="20"/>
      <c r="D46" s="21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>
      <c r="A47" s="174" t="s">
        <v>57</v>
      </c>
      <c r="B47" s="146"/>
      <c r="C47" s="146"/>
      <c r="D47" s="146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>
      <c r="A48" s="20"/>
      <c r="B48" s="20"/>
      <c r="C48" s="20"/>
      <c r="D48" s="21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>
      <c r="A49" s="25" t="s">
        <v>58</v>
      </c>
      <c r="B49" s="26" t="s">
        <v>59</v>
      </c>
      <c r="C49" s="26" t="s">
        <v>60</v>
      </c>
      <c r="D49" s="26" t="s">
        <v>41</v>
      </c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8.75" customHeight="1">
      <c r="A50" s="27" t="s">
        <v>11</v>
      </c>
      <c r="B50" s="28" t="s">
        <v>61</v>
      </c>
      <c r="C50" s="38">
        <f>(1/12)</f>
        <v>8.3333333333333329E-2</v>
      </c>
      <c r="D50" s="39">
        <f>$C$50*$C$43</f>
        <v>145.483</v>
      </c>
      <c r="E50" s="135" t="s">
        <v>62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27" t="s">
        <v>13</v>
      </c>
      <c r="B51" s="28" t="s">
        <v>63</v>
      </c>
      <c r="C51" s="38">
        <f>(1+1/3)/12</f>
        <v>0.1111111111111111</v>
      </c>
      <c r="D51" s="39">
        <f>$C$51*$C$43</f>
        <v>193.97733333333332</v>
      </c>
      <c r="E51" s="136" t="s">
        <v>64</v>
      </c>
      <c r="F51" s="4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43"/>
      <c r="B52" s="44"/>
      <c r="C52" s="45" t="s">
        <v>65</v>
      </c>
      <c r="D52" s="81">
        <f>$D$50+$D$51</f>
        <v>339.46033333333332</v>
      </c>
      <c r="E52" s="135" t="s">
        <v>66</v>
      </c>
      <c r="F52" s="4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hidden="1">
      <c r="A53" s="47" t="s">
        <v>17</v>
      </c>
      <c r="B53" s="48" t="s">
        <v>67</v>
      </c>
      <c r="C53" s="49"/>
      <c r="D53" s="29">
        <f>C53*D52</f>
        <v>0</v>
      </c>
      <c r="E53" s="4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hidden="1">
      <c r="A54" s="144" t="s">
        <v>54</v>
      </c>
      <c r="B54" s="140"/>
      <c r="C54" s="45" t="s">
        <v>65</v>
      </c>
      <c r="D54" s="35">
        <f>$D$50+$D$51</f>
        <v>339.46033333333332</v>
      </c>
      <c r="E54" s="4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>
      <c r="A55" s="20"/>
      <c r="B55" s="20"/>
      <c r="C55" s="20"/>
      <c r="D55" s="21"/>
      <c r="E55" s="2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>
      <c r="A56" s="175" t="s">
        <v>68</v>
      </c>
      <c r="B56" s="146"/>
      <c r="C56" s="146"/>
      <c r="D56" s="146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>
      <c r="A57" s="20"/>
      <c r="B57" s="20"/>
      <c r="C57" s="20"/>
      <c r="D57" s="21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47.25">
      <c r="A58" s="25" t="s">
        <v>69</v>
      </c>
      <c r="B58" s="26" t="s">
        <v>70</v>
      </c>
      <c r="C58" s="26" t="s">
        <v>71</v>
      </c>
      <c r="D58" s="132" t="s">
        <v>41</v>
      </c>
      <c r="E58" s="133" t="s">
        <v>72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>
      <c r="A59" s="27" t="s">
        <v>11</v>
      </c>
      <c r="B59" s="28" t="s">
        <v>73</v>
      </c>
      <c r="C59" s="38">
        <v>0.2</v>
      </c>
      <c r="D59" s="54">
        <f>$C$59*($C$43+$D$52)</f>
        <v>417.05126666666666</v>
      </c>
      <c r="E59" s="133" t="s">
        <v>74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>
      <c r="A60" s="27" t="s">
        <v>13</v>
      </c>
      <c r="B60" s="28" t="s">
        <v>75</v>
      </c>
      <c r="C60" s="38">
        <v>2.5000000000000001E-2</v>
      </c>
      <c r="D60" s="54">
        <f>$C$60*($C$43+$D$52)</f>
        <v>52.131408333333333</v>
      </c>
      <c r="E60" s="133" t="s">
        <v>76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94.5">
      <c r="A61" s="27" t="s">
        <v>17</v>
      </c>
      <c r="B61" s="28" t="s">
        <v>77</v>
      </c>
      <c r="C61" s="38">
        <f>3%*2</f>
        <v>0.06</v>
      </c>
      <c r="D61" s="54">
        <f>$C$61*($C$43+$D$52)</f>
        <v>125.11537999999999</v>
      </c>
      <c r="E61" s="133" t="s">
        <v>229</v>
      </c>
      <c r="F61" s="4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>
      <c r="A62" s="27" t="s">
        <v>20</v>
      </c>
      <c r="B62" s="28" t="s">
        <v>78</v>
      </c>
      <c r="C62" s="38">
        <v>1.4999999999999999E-2</v>
      </c>
      <c r="D62" s="54">
        <f>$C$62*($C$43+$D$52)</f>
        <v>31.278844999999997</v>
      </c>
      <c r="E62" s="133" t="s">
        <v>79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>
      <c r="A63" s="27" t="s">
        <v>50</v>
      </c>
      <c r="B63" s="28" t="s">
        <v>80</v>
      </c>
      <c r="C63" s="38">
        <v>0.01</v>
      </c>
      <c r="D63" s="54">
        <f>$C$63*($C$43+$D$52)</f>
        <v>20.852563333333332</v>
      </c>
      <c r="E63" s="133" t="s">
        <v>81</v>
      </c>
      <c r="F63" s="4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>
      <c r="A64" s="27" t="s">
        <v>52</v>
      </c>
      <c r="B64" s="28" t="s">
        <v>82</v>
      </c>
      <c r="C64" s="38">
        <v>6.0000000000000001E-3</v>
      </c>
      <c r="D64" s="54">
        <f>$C$64*($C$43+$D$52)</f>
        <v>12.511538</v>
      </c>
      <c r="E64" s="133" t="s">
        <v>83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>
      <c r="A65" s="27" t="s">
        <v>84</v>
      </c>
      <c r="B65" s="28" t="s">
        <v>85</v>
      </c>
      <c r="C65" s="38">
        <v>2E-3</v>
      </c>
      <c r="D65" s="54">
        <f>$C$65*($C$43+$D$52)</f>
        <v>4.1705126666666663</v>
      </c>
      <c r="E65" s="133" t="s">
        <v>86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>
      <c r="A66" s="27" t="s">
        <v>87</v>
      </c>
      <c r="B66" s="28" t="s">
        <v>88</v>
      </c>
      <c r="C66" s="38">
        <v>0.08</v>
      </c>
      <c r="D66" s="54">
        <f>$C$66*($C$43+$D$52)</f>
        <v>166.82050666666666</v>
      </c>
      <c r="E66" s="133" t="s">
        <v>89</v>
      </c>
      <c r="F66" s="4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>
      <c r="A67" s="144" t="s">
        <v>90</v>
      </c>
      <c r="B67" s="140"/>
      <c r="C67" s="45">
        <f>SUM($C$59:$C$66)</f>
        <v>0.39800000000000008</v>
      </c>
      <c r="D67" s="56">
        <f>SUM($D$59:$D$66)</f>
        <v>829.93202066666674</v>
      </c>
      <c r="E67" s="134" t="s">
        <v>91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>
      <c r="A68" s="20"/>
      <c r="B68" s="20"/>
      <c r="C68" s="20"/>
      <c r="D68" s="21"/>
      <c r="E68" s="2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>
      <c r="A69" s="174" t="s">
        <v>92</v>
      </c>
      <c r="B69" s="146"/>
      <c r="C69" s="146"/>
      <c r="D69" s="146"/>
      <c r="E69" s="2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>
      <c r="A70" s="20"/>
      <c r="B70" s="20"/>
      <c r="C70" s="20"/>
      <c r="D70" s="21"/>
      <c r="E70" s="2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>
      <c r="A71" s="25" t="s">
        <v>93</v>
      </c>
      <c r="B71" s="26" t="s">
        <v>94</v>
      </c>
      <c r="C71" s="26" t="s">
        <v>41</v>
      </c>
      <c r="D71" s="21"/>
      <c r="E71" s="2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47.25">
      <c r="A72" s="27" t="s">
        <v>11</v>
      </c>
      <c r="B72" s="58" t="s">
        <v>95</v>
      </c>
      <c r="C72" s="60">
        <f>3.6*15*2-(6%*$C$37)</f>
        <v>27.424800000000005</v>
      </c>
      <c r="D72" s="61"/>
      <c r="E72" s="33" t="s">
        <v>96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47.25">
      <c r="A73" s="27" t="s">
        <v>13</v>
      </c>
      <c r="B73" s="58" t="s">
        <v>98</v>
      </c>
      <c r="C73" s="60">
        <f>(15*27)-(15%*(15*27))</f>
        <v>344.25</v>
      </c>
      <c r="D73" s="61"/>
      <c r="E73" s="33" t="s">
        <v>99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78.75">
      <c r="A74" s="27" t="s">
        <v>17</v>
      </c>
      <c r="B74" s="58" t="s">
        <v>100</v>
      </c>
      <c r="C74" s="60">
        <v>71.78</v>
      </c>
      <c r="D74" s="21"/>
      <c r="E74" s="30" t="s">
        <v>101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>
      <c r="A75" s="27" t="s">
        <v>50</v>
      </c>
      <c r="B75" s="28" t="s">
        <v>53</v>
      </c>
      <c r="C75" s="29">
        <v>0</v>
      </c>
      <c r="D75" s="2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>
      <c r="A76" s="144" t="s">
        <v>54</v>
      </c>
      <c r="B76" s="140"/>
      <c r="C76" s="35">
        <f>SUM($C$72:$C$75)</f>
        <v>443.45479999999998</v>
      </c>
      <c r="D76" s="21"/>
      <c r="E76" s="30" t="s">
        <v>102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>
      <c r="A77" s="20"/>
      <c r="B77" s="20"/>
      <c r="C77" s="20"/>
      <c r="D77" s="21"/>
      <c r="E77" s="2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>
      <c r="A78" s="174" t="s">
        <v>103</v>
      </c>
      <c r="B78" s="146"/>
      <c r="C78" s="146"/>
      <c r="D78" s="146"/>
      <c r="E78" s="2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>
      <c r="A79" s="20"/>
      <c r="B79" s="20"/>
      <c r="C79" s="20"/>
      <c r="D79" s="21"/>
      <c r="E79" s="2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>
      <c r="A80" s="25">
        <v>2</v>
      </c>
      <c r="B80" s="26" t="s">
        <v>104</v>
      </c>
      <c r="C80" s="26" t="s">
        <v>41</v>
      </c>
      <c r="D80" s="21"/>
      <c r="E80" s="2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>
      <c r="A81" s="27" t="s">
        <v>58</v>
      </c>
      <c r="B81" s="28" t="s">
        <v>59</v>
      </c>
      <c r="C81" s="29">
        <f>$D$52</f>
        <v>339.46033333333332</v>
      </c>
      <c r="D81" s="21"/>
      <c r="E81" s="30" t="s">
        <v>105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>
      <c r="A82" s="27" t="s">
        <v>69</v>
      </c>
      <c r="B82" s="28" t="s">
        <v>70</v>
      </c>
      <c r="C82" s="29">
        <f>$D$67</f>
        <v>829.93202066666674</v>
      </c>
      <c r="D82" s="21"/>
      <c r="E82" s="30" t="s">
        <v>106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>
      <c r="A83" s="27" t="s">
        <v>93</v>
      </c>
      <c r="B83" s="28" t="s">
        <v>94</v>
      </c>
      <c r="C83" s="29">
        <f>$C$76</f>
        <v>443.45479999999998</v>
      </c>
      <c r="D83" s="21"/>
      <c r="E83" s="30" t="s">
        <v>107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>
      <c r="A84" s="144" t="s">
        <v>54</v>
      </c>
      <c r="B84" s="140"/>
      <c r="C84" s="35">
        <f>SUM($C$81:$C$83)</f>
        <v>1612.847154</v>
      </c>
      <c r="D84" s="21"/>
      <c r="E84" s="30" t="s">
        <v>109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>
      <c r="A85" s="20"/>
      <c r="B85" s="20"/>
      <c r="C85" s="20"/>
      <c r="D85" s="21"/>
      <c r="E85" s="2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0.25">
      <c r="A86" s="173" t="s">
        <v>110</v>
      </c>
      <c r="B86" s="146"/>
      <c r="C86" s="146"/>
      <c r="D86" s="146"/>
      <c r="E86" s="23"/>
      <c r="F86" s="4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>
      <c r="A87" s="20"/>
      <c r="B87" s="20"/>
      <c r="C87" s="20"/>
      <c r="D87" s="21"/>
      <c r="E87" s="2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>
      <c r="A88" s="25">
        <v>3</v>
      </c>
      <c r="B88" s="26" t="s">
        <v>111</v>
      </c>
      <c r="C88" s="26" t="s">
        <v>41</v>
      </c>
      <c r="D88" s="21"/>
      <c r="E88" s="2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78.75">
      <c r="A89" s="27" t="s">
        <v>11</v>
      </c>
      <c r="B89" s="62" t="s">
        <v>112</v>
      </c>
      <c r="C89" s="53">
        <f>($C$43+$D$52+$D$66+$C$76)/12</f>
        <v>224.62763666666663</v>
      </c>
      <c r="D89" s="21"/>
      <c r="E89" s="33" t="s">
        <v>113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31.5">
      <c r="A90" s="27" t="s">
        <v>13</v>
      </c>
      <c r="B90" s="62" t="s">
        <v>114</v>
      </c>
      <c r="C90" s="53">
        <f>40%*$D$66</f>
        <v>66.728202666666661</v>
      </c>
      <c r="D90" s="21"/>
      <c r="E90" s="33" t="s">
        <v>115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31.5">
      <c r="A91" s="27" t="s">
        <v>116</v>
      </c>
      <c r="B91" s="63" t="s">
        <v>117</v>
      </c>
      <c r="C91" s="55">
        <f>($C$89+$C$90)*50%</f>
        <v>145.67791966666664</v>
      </c>
      <c r="D91" s="21"/>
      <c r="E91" s="33" t="s">
        <v>118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31.5">
      <c r="A92" s="27" t="s">
        <v>17</v>
      </c>
      <c r="B92" s="62" t="s">
        <v>119</v>
      </c>
      <c r="C92" s="53">
        <f>40%*$D$66</f>
        <v>66.728202666666661</v>
      </c>
      <c r="D92" s="21"/>
      <c r="E92" s="33" t="s">
        <v>115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31.5">
      <c r="A93" s="27" t="s">
        <v>120</v>
      </c>
      <c r="B93" s="64" t="s">
        <v>121</v>
      </c>
      <c r="C93" s="55">
        <f>$C$92*50%</f>
        <v>33.364101333333331</v>
      </c>
      <c r="D93" s="21"/>
      <c r="E93" s="33" t="s">
        <v>123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>
      <c r="A94" s="144" t="s">
        <v>54</v>
      </c>
      <c r="B94" s="140"/>
      <c r="C94" s="55">
        <f>SUM($C$91+$C$93)</f>
        <v>179.04202099999998</v>
      </c>
      <c r="D94" s="21"/>
      <c r="E94" s="65" t="s">
        <v>124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>
      <c r="A95" s="20"/>
      <c r="B95" s="20"/>
      <c r="C95" s="20"/>
      <c r="D95" s="21"/>
      <c r="E95" s="2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0.25">
      <c r="A96" s="173" t="s">
        <v>125</v>
      </c>
      <c r="B96" s="146"/>
      <c r="C96" s="146"/>
      <c r="D96" s="146"/>
      <c r="E96" s="2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>
      <c r="A97" s="20"/>
      <c r="B97" s="20"/>
      <c r="C97" s="20"/>
      <c r="D97" s="21"/>
      <c r="E97" s="2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>
      <c r="A98" s="174" t="s">
        <v>126</v>
      </c>
      <c r="B98" s="146"/>
      <c r="C98" s="146"/>
      <c r="D98" s="146"/>
      <c r="E98" s="2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>
      <c r="A99" s="37"/>
      <c r="B99" s="20"/>
      <c r="C99" s="20"/>
      <c r="D99" s="21"/>
      <c r="E99" s="2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>
      <c r="A100" s="25" t="s">
        <v>127</v>
      </c>
      <c r="B100" s="26" t="s">
        <v>128</v>
      </c>
      <c r="C100" s="26" t="s">
        <v>129</v>
      </c>
      <c r="D100" s="66" t="s">
        <v>41</v>
      </c>
      <c r="E100" s="2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6">
      <c r="A101" s="27" t="s">
        <v>11</v>
      </c>
      <c r="B101" s="28" t="s">
        <v>130</v>
      </c>
      <c r="C101" s="67">
        <v>35</v>
      </c>
      <c r="D101" s="56">
        <f>(((($C$43+$C$84+$C$94)/30)*35)/12)</f>
        <v>343.94161423611121</v>
      </c>
      <c r="E101" s="69" t="s">
        <v>131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144" t="s">
        <v>90</v>
      </c>
      <c r="B102" s="140"/>
      <c r="C102" s="45" t="s">
        <v>65</v>
      </c>
      <c r="D102" s="55">
        <f>SUM($D$101)</f>
        <v>343.94161423611121</v>
      </c>
      <c r="E102" s="2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20"/>
      <c r="B103" s="20"/>
      <c r="C103" s="20"/>
      <c r="D103" s="21"/>
      <c r="E103" s="2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>
      <c r="A104" s="174" t="s">
        <v>133</v>
      </c>
      <c r="B104" s="146"/>
      <c r="C104" s="146"/>
      <c r="D104" s="146"/>
      <c r="E104" s="7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>
      <c r="A105" s="37"/>
      <c r="B105" s="20"/>
      <c r="C105" s="20"/>
      <c r="D105" s="21"/>
      <c r="E105" s="7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>
      <c r="A106" s="25" t="s">
        <v>134</v>
      </c>
      <c r="B106" s="144" t="s">
        <v>135</v>
      </c>
      <c r="C106" s="140"/>
      <c r="D106" s="26" t="s">
        <v>41</v>
      </c>
      <c r="E106" s="7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31.5">
      <c r="A107" s="72" t="s">
        <v>11</v>
      </c>
      <c r="B107" s="176" t="s">
        <v>136</v>
      </c>
      <c r="C107" s="140"/>
      <c r="D107" s="32">
        <v>178.35</v>
      </c>
      <c r="E107" s="33" t="s">
        <v>49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>
      <c r="A108" s="177" t="s">
        <v>54</v>
      </c>
      <c r="B108" s="167"/>
      <c r="C108" s="140"/>
      <c r="D108" s="35">
        <f>D107</f>
        <v>178.35</v>
      </c>
      <c r="E108" s="2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>
      <c r="A109" s="20"/>
      <c r="B109" s="20"/>
      <c r="C109" s="20"/>
      <c r="D109" s="21"/>
      <c r="E109" s="2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>
      <c r="A110" s="174" t="s">
        <v>137</v>
      </c>
      <c r="B110" s="146"/>
      <c r="C110" s="146"/>
      <c r="D110" s="146"/>
      <c r="E110" s="2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>
      <c r="A111" s="37"/>
      <c r="B111" s="20"/>
      <c r="C111" s="20"/>
      <c r="D111" s="21"/>
      <c r="E111" s="2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>
      <c r="A112" s="25">
        <v>4</v>
      </c>
      <c r="B112" s="26" t="s">
        <v>130</v>
      </c>
      <c r="C112" s="26" t="s">
        <v>41</v>
      </c>
      <c r="D112" s="21"/>
      <c r="E112" s="2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>
      <c r="A113" s="27" t="s">
        <v>127</v>
      </c>
      <c r="B113" s="28" t="s">
        <v>128</v>
      </c>
      <c r="C113" s="53">
        <f>$D$102</f>
        <v>343.94161423611121</v>
      </c>
      <c r="D113" s="21"/>
      <c r="E113" s="30" t="s">
        <v>138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>
      <c r="A114" s="27" t="s">
        <v>134</v>
      </c>
      <c r="B114" s="28" t="s">
        <v>135</v>
      </c>
      <c r="C114" s="53">
        <f>$D$108</f>
        <v>178.35</v>
      </c>
      <c r="D114" s="21"/>
      <c r="E114" s="30" t="s">
        <v>139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>
      <c r="A115" s="144" t="s">
        <v>54</v>
      </c>
      <c r="B115" s="140"/>
      <c r="C115" s="55">
        <f>SUM($C$113:$C$114)</f>
        <v>522.29161423611117</v>
      </c>
      <c r="D115" s="21"/>
      <c r="E115" s="30" t="s">
        <v>140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>
      <c r="A116" s="20"/>
      <c r="B116" s="20"/>
      <c r="C116" s="20"/>
      <c r="D116" s="21"/>
      <c r="E116" s="2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0.25">
      <c r="A117" s="173" t="s">
        <v>141</v>
      </c>
      <c r="B117" s="146"/>
      <c r="C117" s="146"/>
      <c r="D117" s="146"/>
      <c r="E117" s="2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>
      <c r="A118" s="20"/>
      <c r="B118" s="20"/>
      <c r="C118" s="20"/>
      <c r="D118" s="21"/>
      <c r="E118" s="2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>
      <c r="A119" s="25">
        <v>5</v>
      </c>
      <c r="B119" s="73" t="s">
        <v>142</v>
      </c>
      <c r="C119" s="26" t="s">
        <v>41</v>
      </c>
      <c r="D119" s="21"/>
      <c r="E119" s="2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>
      <c r="A120" s="27" t="s">
        <v>11</v>
      </c>
      <c r="B120" s="28" t="s">
        <v>143</v>
      </c>
      <c r="C120" s="74">
        <f>'Uniforme e Materiais - Reitoria'!K13</f>
        <v>30.275833333333335</v>
      </c>
      <c r="D120" s="76"/>
      <c r="E120" s="33" t="s">
        <v>144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>
      <c r="A121" s="27" t="s">
        <v>13</v>
      </c>
      <c r="B121" s="28" t="s">
        <v>145</v>
      </c>
      <c r="C121" s="77">
        <f>'Uniforme e Materiais - Reitoria'!J28</f>
        <v>11.255666666666666</v>
      </c>
      <c r="D121" s="76"/>
      <c r="E121" s="33" t="s">
        <v>144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>
      <c r="A122" s="27" t="s">
        <v>17</v>
      </c>
      <c r="B122" s="28" t="s">
        <v>146</v>
      </c>
      <c r="C122" s="74" t="s">
        <v>65</v>
      </c>
      <c r="D122" s="76"/>
      <c r="E122" s="33" t="s">
        <v>144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>
      <c r="A123" s="27" t="s">
        <v>20</v>
      </c>
      <c r="B123" s="28" t="s">
        <v>53</v>
      </c>
      <c r="C123" s="79" t="s">
        <v>65</v>
      </c>
      <c r="D123" s="76"/>
      <c r="E123" s="33" t="s">
        <v>144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>
      <c r="A124" s="144" t="s">
        <v>90</v>
      </c>
      <c r="B124" s="140"/>
      <c r="C124" s="35">
        <f>SUM(C120:C123)</f>
        <v>41.531500000000001</v>
      </c>
      <c r="D124" s="21"/>
      <c r="E124" s="2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>
      <c r="A125" s="20"/>
      <c r="B125" s="20"/>
      <c r="C125" s="20"/>
      <c r="D125" s="21"/>
      <c r="E125" s="2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0.25">
      <c r="A126" s="173" t="s">
        <v>148</v>
      </c>
      <c r="B126" s="146"/>
      <c r="C126" s="146"/>
      <c r="D126" s="146"/>
      <c r="E126" s="2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>
      <c r="A127" s="20"/>
      <c r="B127" s="20"/>
      <c r="C127" s="20"/>
      <c r="D127" s="21"/>
      <c r="E127" s="2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>
      <c r="A128" s="25">
        <v>6</v>
      </c>
      <c r="B128" s="73" t="s">
        <v>149</v>
      </c>
      <c r="C128" s="26" t="s">
        <v>71</v>
      </c>
      <c r="D128" s="66" t="s">
        <v>41</v>
      </c>
      <c r="E128" s="2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4.75" customHeight="1">
      <c r="A129" s="43" t="s">
        <v>11</v>
      </c>
      <c r="B129" s="44" t="s">
        <v>150</v>
      </c>
      <c r="C129" s="45">
        <v>0.06</v>
      </c>
      <c r="D129" s="46">
        <f>C147*C129</f>
        <v>246.09049735416667</v>
      </c>
      <c r="E129" s="141" t="s">
        <v>151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2.5" customHeight="1">
      <c r="A130" s="43" t="s">
        <v>13</v>
      </c>
      <c r="B130" s="44" t="s">
        <v>152</v>
      </c>
      <c r="C130" s="45">
        <v>6.7900000000000002E-2</v>
      </c>
      <c r="D130" s="46">
        <f>C149*C130</f>
        <v>337.1424824228871</v>
      </c>
      <c r="E130" s="14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1" customHeight="1">
      <c r="A131" s="43" t="s">
        <v>17</v>
      </c>
      <c r="B131" s="44" t="s">
        <v>153</v>
      </c>
      <c r="C131" s="45">
        <f>SUM(C132+C135+C136)</f>
        <v>5.6499999999999995E-2</v>
      </c>
      <c r="D131" s="46">
        <f>C149*C131</f>
        <v>280.53829538870571</v>
      </c>
      <c r="E131" s="141" t="s">
        <v>155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>
      <c r="A132" s="27"/>
      <c r="B132" s="62" t="s">
        <v>157</v>
      </c>
      <c r="C132" s="38">
        <f>$C$133+$C$134</f>
        <v>3.6499999999999998E-2</v>
      </c>
      <c r="D132" s="39">
        <f>C149*C132</f>
        <v>181.23270410066829</v>
      </c>
      <c r="E132" s="14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>
      <c r="A133" s="27"/>
      <c r="B133" s="62" t="s">
        <v>158</v>
      </c>
      <c r="C133" s="82">
        <v>6.4999999999999997E-3</v>
      </c>
      <c r="D133" s="39">
        <f>C149*C133</f>
        <v>32.274317168612164</v>
      </c>
      <c r="E133" s="14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>
      <c r="A134" s="27"/>
      <c r="B134" s="62" t="s">
        <v>159</v>
      </c>
      <c r="C134" s="82">
        <v>0.03</v>
      </c>
      <c r="D134" s="39">
        <f>C149*C134</f>
        <v>148.95838693205613</v>
      </c>
      <c r="E134" s="14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>
      <c r="A135" s="27"/>
      <c r="B135" s="62" t="s">
        <v>160</v>
      </c>
      <c r="C135" s="38">
        <v>0</v>
      </c>
      <c r="D135" s="39" t="s">
        <v>65</v>
      </c>
      <c r="E135" s="14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>
      <c r="A136" s="27"/>
      <c r="B136" s="62" t="s">
        <v>161</v>
      </c>
      <c r="C136" s="82">
        <v>0.02</v>
      </c>
      <c r="D136" s="39">
        <f>C149*C136</f>
        <v>99.305591288037434</v>
      </c>
      <c r="E136" s="14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>
      <c r="A137" s="144" t="s">
        <v>162</v>
      </c>
      <c r="B137" s="140"/>
      <c r="C137" s="83">
        <f>(1+C129)/(1-C131-C130)-1</f>
        <v>0.21059844677935136</v>
      </c>
      <c r="D137" s="56">
        <f>(C43+C84+C94+C115+C124)*C137</f>
        <v>863.77127516575968</v>
      </c>
      <c r="E137" s="30" t="s">
        <v>163</v>
      </c>
      <c r="F137" s="84"/>
      <c r="G137" s="4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>
      <c r="A138" s="20"/>
      <c r="B138" s="20"/>
      <c r="C138" s="20"/>
      <c r="D138" s="21"/>
      <c r="E138" s="23"/>
      <c r="F138" s="1"/>
      <c r="G138" s="4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>
      <c r="A139" s="145" t="s">
        <v>165</v>
      </c>
      <c r="B139" s="146"/>
      <c r="C139" s="146"/>
      <c r="D139" s="146"/>
      <c r="E139" s="23"/>
      <c r="F139" s="1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1:25" ht="15.75">
      <c r="A140" s="20"/>
      <c r="B140" s="20"/>
      <c r="C140" s="20"/>
      <c r="D140" s="21"/>
      <c r="E140" s="23"/>
      <c r="F140" s="1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1:25" ht="31.5">
      <c r="A141" s="25"/>
      <c r="B141" s="26" t="s">
        <v>166</v>
      </c>
      <c r="C141" s="26" t="s">
        <v>41</v>
      </c>
      <c r="D141" s="21"/>
      <c r="E141" s="23"/>
      <c r="F141" s="1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1:25" ht="15.75">
      <c r="A142" s="43" t="s">
        <v>11</v>
      </c>
      <c r="B142" s="28" t="s">
        <v>39</v>
      </c>
      <c r="C142" s="53">
        <f>$C$43</f>
        <v>1745.796</v>
      </c>
      <c r="D142" s="21"/>
      <c r="E142" s="23"/>
      <c r="F142" s="1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1:25" ht="15.75">
      <c r="A143" s="43" t="s">
        <v>13</v>
      </c>
      <c r="B143" s="28" t="s">
        <v>56</v>
      </c>
      <c r="C143" s="53">
        <f>$C$84</f>
        <v>1612.847154</v>
      </c>
      <c r="D143" s="21"/>
      <c r="E143" s="23"/>
      <c r="F143" s="1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1:25" ht="15.75">
      <c r="A144" s="43" t="s">
        <v>17</v>
      </c>
      <c r="B144" s="28" t="s">
        <v>110</v>
      </c>
      <c r="C144" s="53">
        <f>$C$94</f>
        <v>179.04202099999998</v>
      </c>
      <c r="D144" s="21"/>
      <c r="E144" s="23"/>
      <c r="F144" s="1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1:25" ht="15.75">
      <c r="A145" s="43" t="s">
        <v>20</v>
      </c>
      <c r="B145" s="28" t="s">
        <v>125</v>
      </c>
      <c r="C145" s="53">
        <f>$C$115</f>
        <v>522.29161423611117</v>
      </c>
      <c r="D145" s="21"/>
      <c r="E145" s="23"/>
      <c r="F145" s="1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25" ht="15.75">
      <c r="A146" s="43" t="s">
        <v>50</v>
      </c>
      <c r="B146" s="28" t="s">
        <v>141</v>
      </c>
      <c r="C146" s="53">
        <f>$C$124</f>
        <v>41.531500000000001</v>
      </c>
      <c r="D146" s="21"/>
      <c r="E146" s="23"/>
      <c r="F146" s="1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1:25" ht="15.75">
      <c r="A147" s="144" t="s">
        <v>167</v>
      </c>
      <c r="B147" s="140"/>
      <c r="C147" s="53">
        <f>SUM($C$142:$C$146)</f>
        <v>4101.5082892361115</v>
      </c>
      <c r="D147" s="21"/>
      <c r="E147" s="23"/>
      <c r="F147" s="1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1:25" ht="15.75">
      <c r="A148" s="43" t="s">
        <v>52</v>
      </c>
      <c r="B148" s="28" t="s">
        <v>168</v>
      </c>
      <c r="C148" s="53">
        <f>$D$137</f>
        <v>863.77127516575968</v>
      </c>
      <c r="D148" s="21"/>
      <c r="E148" s="23"/>
      <c r="F148" s="1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1:25" ht="15.75">
      <c r="A149" s="139"/>
      <c r="B149" s="140"/>
      <c r="C149" s="87">
        <f>SUM($C$147:$C$148)</f>
        <v>4965.2795644018715</v>
      </c>
      <c r="D149" s="21"/>
      <c r="E149" s="23"/>
      <c r="F149" s="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1:25" ht="15.75">
      <c r="A150" s="139" t="s">
        <v>170</v>
      </c>
      <c r="B150" s="140"/>
      <c r="C150" s="87">
        <f>C149*2</f>
        <v>9930.5591288037431</v>
      </c>
      <c r="D150" s="21"/>
      <c r="E150" s="23"/>
      <c r="F150" s="4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>
      <c r="A151" s="139" t="s">
        <v>173</v>
      </c>
      <c r="B151" s="140"/>
      <c r="C151" s="87">
        <f>C150*2</f>
        <v>19861.118257607486</v>
      </c>
      <c r="D151" s="21"/>
      <c r="E151" s="2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>
      <c r="A152" s="139" t="s">
        <v>174</v>
      </c>
      <c r="B152" s="140"/>
      <c r="C152" s="87">
        <f t="shared" ref="C152:C153" si="0">C149*12</f>
        <v>59583.354772822458</v>
      </c>
      <c r="D152" s="21"/>
      <c r="E152" s="2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>
      <c r="A153" s="139" t="s">
        <v>175</v>
      </c>
      <c r="B153" s="140"/>
      <c r="C153" s="87">
        <f t="shared" si="0"/>
        <v>119166.70954564492</v>
      </c>
      <c r="D153" s="21"/>
      <c r="E153" s="23"/>
      <c r="F153" s="4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>
      <c r="A154" s="139" t="s">
        <v>178</v>
      </c>
      <c r="B154" s="140"/>
      <c r="C154" s="87">
        <f>C153*2</f>
        <v>238333.41909128983</v>
      </c>
      <c r="D154" s="21"/>
      <c r="E154" s="2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>
      <c r="A155" s="20"/>
      <c r="B155" s="20"/>
      <c r="C155" s="20"/>
      <c r="D155" s="21"/>
      <c r="E155" s="2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>
      <c r="A156" s="20"/>
      <c r="B156" s="20"/>
      <c r="C156" s="20"/>
      <c r="D156" s="21"/>
      <c r="E156" s="2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>
      <c r="A157" s="20"/>
      <c r="B157" s="20"/>
      <c r="C157" s="20"/>
      <c r="D157" s="21"/>
      <c r="E157" s="2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>
      <c r="A158" s="20"/>
      <c r="B158" s="20"/>
      <c r="C158" s="20"/>
      <c r="D158" s="21"/>
      <c r="E158" s="2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>
      <c r="A159" s="20"/>
      <c r="B159" s="20"/>
      <c r="C159" s="20"/>
      <c r="D159" s="21"/>
      <c r="E159" s="2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>
      <c r="A160" s="20"/>
      <c r="B160" s="20"/>
      <c r="C160" s="20"/>
      <c r="D160" s="21"/>
      <c r="E160" s="2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>
      <c r="A161" s="20"/>
      <c r="B161" s="20"/>
      <c r="C161" s="20"/>
      <c r="D161" s="21"/>
      <c r="E161" s="2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>
      <c r="A162" s="20"/>
      <c r="B162" s="20"/>
      <c r="C162" s="20"/>
      <c r="D162" s="21"/>
      <c r="E162" s="2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>
      <c r="A163" s="20"/>
      <c r="B163" s="20"/>
      <c r="C163" s="20"/>
      <c r="D163" s="21"/>
      <c r="E163" s="2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>
      <c r="A164" s="20"/>
      <c r="B164" s="20"/>
      <c r="C164" s="20"/>
      <c r="D164" s="21"/>
      <c r="E164" s="2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>
      <c r="A165" s="20"/>
      <c r="B165" s="20"/>
      <c r="C165" s="20"/>
      <c r="D165" s="21"/>
      <c r="E165" s="2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>
      <c r="A166" s="20"/>
      <c r="B166" s="20"/>
      <c r="C166" s="20"/>
      <c r="D166" s="21"/>
      <c r="E166" s="2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>
      <c r="A167" s="20"/>
      <c r="B167" s="20"/>
      <c r="C167" s="20"/>
      <c r="D167" s="21"/>
      <c r="E167" s="2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>
      <c r="A168" s="20"/>
      <c r="B168" s="20"/>
      <c r="C168" s="20"/>
      <c r="D168" s="21"/>
      <c r="E168" s="2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>
      <c r="A169" s="20"/>
      <c r="B169" s="20"/>
      <c r="C169" s="20"/>
      <c r="D169" s="21"/>
      <c r="E169" s="2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>
      <c r="A170" s="20"/>
      <c r="B170" s="20"/>
      <c r="C170" s="20"/>
      <c r="D170" s="21"/>
      <c r="E170" s="2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>
      <c r="A171" s="20"/>
      <c r="B171" s="20"/>
      <c r="C171" s="20"/>
      <c r="D171" s="21"/>
      <c r="E171" s="2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>
      <c r="A172" s="20"/>
      <c r="B172" s="20"/>
      <c r="C172" s="20"/>
      <c r="D172" s="21"/>
      <c r="E172" s="2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>
      <c r="A173" s="20"/>
      <c r="B173" s="20"/>
      <c r="C173" s="20"/>
      <c r="D173" s="21"/>
      <c r="E173" s="2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>
      <c r="A174" s="20"/>
      <c r="B174" s="20"/>
      <c r="C174" s="20"/>
      <c r="D174" s="21"/>
      <c r="E174" s="2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>
      <c r="A175" s="20"/>
      <c r="B175" s="20"/>
      <c r="C175" s="20"/>
      <c r="D175" s="21"/>
      <c r="E175" s="2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>
      <c r="A176" s="20"/>
      <c r="B176" s="20"/>
      <c r="C176" s="20"/>
      <c r="D176" s="21"/>
      <c r="E176" s="2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>
      <c r="A177" s="20"/>
      <c r="B177" s="20"/>
      <c r="C177" s="20"/>
      <c r="D177" s="21"/>
      <c r="E177" s="2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>
      <c r="A178" s="20"/>
      <c r="B178" s="20"/>
      <c r="C178" s="20"/>
      <c r="D178" s="21"/>
      <c r="E178" s="2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>
      <c r="A179" s="20"/>
      <c r="B179" s="20"/>
      <c r="C179" s="20"/>
      <c r="D179" s="21"/>
      <c r="E179" s="2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>
      <c r="A180" s="20"/>
      <c r="B180" s="20"/>
      <c r="C180" s="20"/>
      <c r="D180" s="21"/>
      <c r="E180" s="2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>
      <c r="A181" s="20"/>
      <c r="B181" s="20"/>
      <c r="C181" s="20"/>
      <c r="D181" s="21"/>
      <c r="E181" s="2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>
      <c r="A182" s="20"/>
      <c r="B182" s="20"/>
      <c r="C182" s="20"/>
      <c r="D182" s="21"/>
      <c r="E182" s="2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>
      <c r="A183" s="20"/>
      <c r="B183" s="20"/>
      <c r="C183" s="20"/>
      <c r="D183" s="21"/>
      <c r="E183" s="2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>
      <c r="A184" s="20"/>
      <c r="B184" s="20"/>
      <c r="C184" s="20"/>
      <c r="D184" s="21"/>
      <c r="E184" s="2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>
      <c r="A185" s="20"/>
      <c r="B185" s="20"/>
      <c r="C185" s="20"/>
      <c r="D185" s="21"/>
      <c r="E185" s="2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>
      <c r="A186" s="20"/>
      <c r="B186" s="20"/>
      <c r="C186" s="20"/>
      <c r="D186" s="21"/>
      <c r="E186" s="2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>
      <c r="A187" s="20"/>
      <c r="B187" s="20"/>
      <c r="C187" s="20"/>
      <c r="D187" s="21"/>
      <c r="E187" s="2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>
      <c r="A188" s="20"/>
      <c r="B188" s="20"/>
      <c r="C188" s="20"/>
      <c r="D188" s="21"/>
      <c r="E188" s="2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>
      <c r="A189" s="20"/>
      <c r="B189" s="20"/>
      <c r="C189" s="20"/>
      <c r="D189" s="21"/>
      <c r="E189" s="2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>
      <c r="A190" s="20"/>
      <c r="B190" s="20"/>
      <c r="C190" s="20"/>
      <c r="D190" s="21"/>
      <c r="E190" s="2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>
      <c r="A191" s="20"/>
      <c r="B191" s="20"/>
      <c r="C191" s="20"/>
      <c r="D191" s="21"/>
      <c r="E191" s="2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>
      <c r="A192" s="20"/>
      <c r="B192" s="20"/>
      <c r="C192" s="20"/>
      <c r="D192" s="21"/>
      <c r="E192" s="2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>
      <c r="A193" s="20"/>
      <c r="B193" s="20"/>
      <c r="C193" s="20"/>
      <c r="D193" s="21"/>
      <c r="E193" s="2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>
      <c r="A194" s="20"/>
      <c r="B194" s="20"/>
      <c r="C194" s="20"/>
      <c r="D194" s="21"/>
      <c r="E194" s="2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>
      <c r="A195" s="20"/>
      <c r="B195" s="20"/>
      <c r="C195" s="20"/>
      <c r="D195" s="21"/>
      <c r="E195" s="2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>
      <c r="A196" s="20"/>
      <c r="B196" s="20"/>
      <c r="C196" s="20"/>
      <c r="D196" s="21"/>
      <c r="E196" s="2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>
      <c r="A197" s="20"/>
      <c r="B197" s="20"/>
      <c r="C197" s="20"/>
      <c r="D197" s="21"/>
      <c r="E197" s="2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>
      <c r="A198" s="20"/>
      <c r="B198" s="20"/>
      <c r="C198" s="20"/>
      <c r="D198" s="21"/>
      <c r="E198" s="2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>
      <c r="A199" s="20"/>
      <c r="B199" s="20"/>
      <c r="C199" s="20"/>
      <c r="D199" s="21"/>
      <c r="E199" s="2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>
      <c r="A200" s="20"/>
      <c r="B200" s="20"/>
      <c r="C200" s="20"/>
      <c r="D200" s="21"/>
      <c r="E200" s="2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>
      <c r="A201" s="20"/>
      <c r="B201" s="20"/>
      <c r="C201" s="20"/>
      <c r="D201" s="21"/>
      <c r="E201" s="2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>
      <c r="A202" s="20"/>
      <c r="B202" s="20"/>
      <c r="C202" s="20"/>
      <c r="D202" s="21"/>
      <c r="E202" s="2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>
      <c r="A203" s="20"/>
      <c r="B203" s="20"/>
      <c r="C203" s="20"/>
      <c r="D203" s="21"/>
      <c r="E203" s="2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>
      <c r="A204" s="20"/>
      <c r="B204" s="20"/>
      <c r="C204" s="20"/>
      <c r="D204" s="21"/>
      <c r="E204" s="2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>
      <c r="A205" s="20"/>
      <c r="B205" s="20"/>
      <c r="C205" s="20"/>
      <c r="D205" s="21"/>
      <c r="E205" s="2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>
      <c r="A206" s="20"/>
      <c r="B206" s="20"/>
      <c r="C206" s="20"/>
      <c r="D206" s="21"/>
      <c r="E206" s="2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>
      <c r="A207" s="20"/>
      <c r="B207" s="20"/>
      <c r="C207" s="20"/>
      <c r="D207" s="21"/>
      <c r="E207" s="2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>
      <c r="A208" s="20"/>
      <c r="B208" s="20"/>
      <c r="C208" s="20"/>
      <c r="D208" s="21"/>
      <c r="E208" s="2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>
      <c r="A209" s="20"/>
      <c r="B209" s="20"/>
      <c r="C209" s="20"/>
      <c r="D209" s="21"/>
      <c r="E209" s="2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>
      <c r="A210" s="20"/>
      <c r="B210" s="20"/>
      <c r="C210" s="20"/>
      <c r="D210" s="21"/>
      <c r="E210" s="2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>
      <c r="A211" s="20"/>
      <c r="B211" s="20"/>
      <c r="C211" s="20"/>
      <c r="D211" s="21"/>
      <c r="E211" s="2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>
      <c r="A212" s="20"/>
      <c r="B212" s="20"/>
      <c r="C212" s="20"/>
      <c r="D212" s="21"/>
      <c r="E212" s="2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>
      <c r="A213" s="20"/>
      <c r="B213" s="20"/>
      <c r="C213" s="20"/>
      <c r="D213" s="21"/>
      <c r="E213" s="2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>
      <c r="A214" s="20"/>
      <c r="B214" s="20"/>
      <c r="C214" s="20"/>
      <c r="D214" s="21"/>
      <c r="E214" s="2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>
      <c r="A215" s="20"/>
      <c r="B215" s="20"/>
      <c r="C215" s="20"/>
      <c r="D215" s="21"/>
      <c r="E215" s="2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>
      <c r="A216" s="20"/>
      <c r="B216" s="20"/>
      <c r="C216" s="20"/>
      <c r="D216" s="21"/>
      <c r="E216" s="2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>
      <c r="A217" s="20"/>
      <c r="B217" s="20"/>
      <c r="C217" s="20"/>
      <c r="D217" s="21"/>
      <c r="E217" s="2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>
      <c r="A218" s="20"/>
      <c r="B218" s="20"/>
      <c r="C218" s="20"/>
      <c r="D218" s="21"/>
      <c r="E218" s="2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>
      <c r="A219" s="20"/>
      <c r="B219" s="20"/>
      <c r="C219" s="20"/>
      <c r="D219" s="21"/>
      <c r="E219" s="2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>
      <c r="A220" s="20"/>
      <c r="B220" s="20"/>
      <c r="C220" s="20"/>
      <c r="D220" s="21"/>
      <c r="E220" s="2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>
      <c r="A221" s="20"/>
      <c r="B221" s="20"/>
      <c r="C221" s="20"/>
      <c r="D221" s="21"/>
      <c r="E221" s="2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>
      <c r="A222" s="20"/>
      <c r="B222" s="20"/>
      <c r="C222" s="20"/>
      <c r="D222" s="21"/>
      <c r="E222" s="2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>
      <c r="A223" s="20"/>
      <c r="B223" s="20"/>
      <c r="C223" s="20"/>
      <c r="D223" s="21"/>
      <c r="E223" s="2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>
      <c r="A224" s="20"/>
      <c r="B224" s="20"/>
      <c r="C224" s="20"/>
      <c r="D224" s="21"/>
      <c r="E224" s="2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>
      <c r="A225" s="20"/>
      <c r="B225" s="20"/>
      <c r="C225" s="20"/>
      <c r="D225" s="21"/>
      <c r="E225" s="2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>
      <c r="A226" s="20"/>
      <c r="B226" s="20"/>
      <c r="C226" s="20"/>
      <c r="D226" s="21"/>
      <c r="E226" s="2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>
      <c r="A227" s="20"/>
      <c r="B227" s="20"/>
      <c r="C227" s="20"/>
      <c r="D227" s="21"/>
      <c r="E227" s="2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>
      <c r="A228" s="20"/>
      <c r="B228" s="20"/>
      <c r="C228" s="20"/>
      <c r="D228" s="21"/>
      <c r="E228" s="2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>
      <c r="A229" s="20"/>
      <c r="B229" s="20"/>
      <c r="C229" s="20"/>
      <c r="D229" s="21"/>
      <c r="E229" s="2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>
      <c r="A230" s="20"/>
      <c r="B230" s="20"/>
      <c r="C230" s="20"/>
      <c r="D230" s="21"/>
      <c r="E230" s="2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>
      <c r="A231" s="20"/>
      <c r="B231" s="20"/>
      <c r="C231" s="20"/>
      <c r="D231" s="21"/>
      <c r="E231" s="2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>
      <c r="A232" s="20"/>
      <c r="B232" s="20"/>
      <c r="C232" s="20"/>
      <c r="D232" s="21"/>
      <c r="E232" s="2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>
      <c r="A233" s="20"/>
      <c r="B233" s="20"/>
      <c r="C233" s="20"/>
      <c r="D233" s="21"/>
      <c r="E233" s="2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>
      <c r="A234" s="20"/>
      <c r="B234" s="20"/>
      <c r="C234" s="20"/>
      <c r="D234" s="21"/>
      <c r="E234" s="2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>
      <c r="A235" s="20"/>
      <c r="B235" s="20"/>
      <c r="C235" s="20"/>
      <c r="D235" s="21"/>
      <c r="E235" s="2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>
      <c r="A236" s="20"/>
      <c r="B236" s="20"/>
      <c r="C236" s="20"/>
      <c r="D236" s="21"/>
      <c r="E236" s="2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>
      <c r="A237" s="20"/>
      <c r="B237" s="20"/>
      <c r="C237" s="20"/>
      <c r="D237" s="21"/>
      <c r="E237" s="2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>
      <c r="A238" s="20"/>
      <c r="B238" s="20"/>
      <c r="C238" s="20"/>
      <c r="D238" s="21"/>
      <c r="E238" s="2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>
      <c r="A239" s="20"/>
      <c r="B239" s="20"/>
      <c r="C239" s="20"/>
      <c r="D239" s="21"/>
      <c r="E239" s="2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>
      <c r="A240" s="20"/>
      <c r="B240" s="20"/>
      <c r="C240" s="20"/>
      <c r="D240" s="21"/>
      <c r="E240" s="2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>
      <c r="A241" s="20"/>
      <c r="B241" s="20"/>
      <c r="C241" s="20"/>
      <c r="D241" s="21"/>
      <c r="E241" s="2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>
      <c r="A242" s="20"/>
      <c r="B242" s="20"/>
      <c r="C242" s="20"/>
      <c r="D242" s="21"/>
      <c r="E242" s="2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>
      <c r="A243" s="20"/>
      <c r="B243" s="20"/>
      <c r="C243" s="20"/>
      <c r="D243" s="21"/>
      <c r="E243" s="2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>
      <c r="A244" s="20"/>
      <c r="B244" s="20"/>
      <c r="C244" s="20"/>
      <c r="D244" s="21"/>
      <c r="E244" s="2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>
      <c r="A245" s="20"/>
      <c r="B245" s="20"/>
      <c r="C245" s="20"/>
      <c r="D245" s="21"/>
      <c r="E245" s="2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>
      <c r="A246" s="20"/>
      <c r="B246" s="20"/>
      <c r="C246" s="20"/>
      <c r="D246" s="21"/>
      <c r="E246" s="2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>
      <c r="A247" s="20"/>
      <c r="B247" s="20"/>
      <c r="C247" s="20"/>
      <c r="D247" s="21"/>
      <c r="E247" s="2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>
      <c r="A248" s="20"/>
      <c r="B248" s="20"/>
      <c r="C248" s="20"/>
      <c r="D248" s="21"/>
      <c r="E248" s="2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>
      <c r="A249" s="20"/>
      <c r="B249" s="20"/>
      <c r="C249" s="20"/>
      <c r="D249" s="21"/>
      <c r="E249" s="2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>
      <c r="A250" s="20"/>
      <c r="B250" s="20"/>
      <c r="C250" s="20"/>
      <c r="D250" s="21"/>
      <c r="E250" s="2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>
      <c r="A251" s="20"/>
      <c r="B251" s="20"/>
      <c r="C251" s="20"/>
      <c r="D251" s="21"/>
      <c r="E251" s="2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>
      <c r="A252" s="20"/>
      <c r="B252" s="20"/>
      <c r="C252" s="20"/>
      <c r="D252" s="21"/>
      <c r="E252" s="2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>
      <c r="A253" s="20"/>
      <c r="B253" s="20"/>
      <c r="C253" s="20"/>
      <c r="D253" s="21"/>
      <c r="E253" s="2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>
      <c r="A254" s="20"/>
      <c r="B254" s="20"/>
      <c r="C254" s="20"/>
      <c r="D254" s="21"/>
      <c r="E254" s="2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>
      <c r="A255" s="20"/>
      <c r="B255" s="20"/>
      <c r="C255" s="20"/>
      <c r="D255" s="21"/>
      <c r="E255" s="2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>
      <c r="A256" s="20"/>
      <c r="B256" s="20"/>
      <c r="C256" s="20"/>
      <c r="D256" s="21"/>
      <c r="E256" s="2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>
      <c r="A257" s="20"/>
      <c r="B257" s="20"/>
      <c r="C257" s="20"/>
      <c r="D257" s="21"/>
      <c r="E257" s="2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>
      <c r="A258" s="20"/>
      <c r="B258" s="20"/>
      <c r="C258" s="20"/>
      <c r="D258" s="21"/>
      <c r="E258" s="2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>
      <c r="A259" s="20"/>
      <c r="B259" s="20"/>
      <c r="C259" s="20"/>
      <c r="D259" s="21"/>
      <c r="E259" s="2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>
      <c r="A260" s="20"/>
      <c r="B260" s="20"/>
      <c r="C260" s="20"/>
      <c r="D260" s="21"/>
      <c r="E260" s="2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>
      <c r="A261" s="20"/>
      <c r="B261" s="20"/>
      <c r="C261" s="20"/>
      <c r="D261" s="21"/>
      <c r="E261" s="2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>
      <c r="A262" s="20"/>
      <c r="B262" s="20"/>
      <c r="C262" s="20"/>
      <c r="D262" s="21"/>
      <c r="E262" s="2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>
      <c r="A263" s="20"/>
      <c r="B263" s="20"/>
      <c r="C263" s="20"/>
      <c r="D263" s="21"/>
      <c r="E263" s="2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>
      <c r="A264" s="20"/>
      <c r="B264" s="20"/>
      <c r="C264" s="20"/>
      <c r="D264" s="21"/>
      <c r="E264" s="2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>
      <c r="A265" s="20"/>
      <c r="B265" s="20"/>
      <c r="C265" s="20"/>
      <c r="D265" s="21"/>
      <c r="E265" s="2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>
      <c r="A266" s="20"/>
      <c r="B266" s="20"/>
      <c r="C266" s="20"/>
      <c r="D266" s="21"/>
      <c r="E266" s="2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>
      <c r="A267" s="20"/>
      <c r="B267" s="20"/>
      <c r="C267" s="20"/>
      <c r="D267" s="21"/>
      <c r="E267" s="2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>
      <c r="A268" s="20"/>
      <c r="B268" s="20"/>
      <c r="C268" s="20"/>
      <c r="D268" s="21"/>
      <c r="E268" s="2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>
      <c r="A269" s="20"/>
      <c r="B269" s="20"/>
      <c r="C269" s="20"/>
      <c r="D269" s="21"/>
      <c r="E269" s="2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>
      <c r="A270" s="20"/>
      <c r="B270" s="20"/>
      <c r="C270" s="20"/>
      <c r="D270" s="21"/>
      <c r="E270" s="2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>
      <c r="A271" s="20"/>
      <c r="B271" s="20"/>
      <c r="C271" s="20"/>
      <c r="D271" s="21"/>
      <c r="E271" s="2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>
      <c r="A272" s="20"/>
      <c r="B272" s="20"/>
      <c r="C272" s="20"/>
      <c r="D272" s="21"/>
      <c r="E272" s="2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>
      <c r="A273" s="20"/>
      <c r="B273" s="20"/>
      <c r="C273" s="20"/>
      <c r="D273" s="21"/>
      <c r="E273" s="2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>
      <c r="A274" s="20"/>
      <c r="B274" s="20"/>
      <c r="C274" s="20"/>
      <c r="D274" s="21"/>
      <c r="E274" s="2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>
      <c r="A275" s="20"/>
      <c r="B275" s="20"/>
      <c r="C275" s="20"/>
      <c r="D275" s="21"/>
      <c r="E275" s="2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>
      <c r="A276" s="20"/>
      <c r="B276" s="20"/>
      <c r="C276" s="20"/>
      <c r="D276" s="21"/>
      <c r="E276" s="2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>
      <c r="A277" s="20"/>
      <c r="B277" s="20"/>
      <c r="C277" s="20"/>
      <c r="D277" s="21"/>
      <c r="E277" s="2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>
      <c r="A278" s="20"/>
      <c r="B278" s="20"/>
      <c r="C278" s="20"/>
      <c r="D278" s="21"/>
      <c r="E278" s="2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>
      <c r="A279" s="20"/>
      <c r="B279" s="20"/>
      <c r="C279" s="20"/>
      <c r="D279" s="21"/>
      <c r="E279" s="2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>
      <c r="A280" s="20"/>
      <c r="B280" s="20"/>
      <c r="C280" s="20"/>
      <c r="D280" s="21"/>
      <c r="E280" s="2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>
      <c r="A281" s="20"/>
      <c r="B281" s="20"/>
      <c r="C281" s="20"/>
      <c r="D281" s="21"/>
      <c r="E281" s="2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>
      <c r="A282" s="20"/>
      <c r="B282" s="20"/>
      <c r="C282" s="20"/>
      <c r="D282" s="21"/>
      <c r="E282" s="2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>
      <c r="A283" s="20"/>
      <c r="B283" s="20"/>
      <c r="C283" s="20"/>
      <c r="D283" s="21"/>
      <c r="E283" s="2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>
      <c r="A284" s="20"/>
      <c r="B284" s="20"/>
      <c r="C284" s="20"/>
      <c r="D284" s="21"/>
      <c r="E284" s="2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>
      <c r="A285" s="20"/>
      <c r="B285" s="20"/>
      <c r="C285" s="20"/>
      <c r="D285" s="21"/>
      <c r="E285" s="2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>
      <c r="A286" s="20"/>
      <c r="B286" s="20"/>
      <c r="C286" s="20"/>
      <c r="D286" s="21"/>
      <c r="E286" s="2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>
      <c r="A287" s="20"/>
      <c r="B287" s="20"/>
      <c r="C287" s="20"/>
      <c r="D287" s="21"/>
      <c r="E287" s="2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>
      <c r="A288" s="20"/>
      <c r="B288" s="20"/>
      <c r="C288" s="20"/>
      <c r="D288" s="21"/>
      <c r="E288" s="2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>
      <c r="A289" s="20"/>
      <c r="B289" s="20"/>
      <c r="C289" s="20"/>
      <c r="D289" s="21"/>
      <c r="E289" s="2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>
      <c r="A290" s="20"/>
      <c r="B290" s="20"/>
      <c r="C290" s="20"/>
      <c r="D290" s="21"/>
      <c r="E290" s="2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>
      <c r="A291" s="20"/>
      <c r="B291" s="20"/>
      <c r="C291" s="20"/>
      <c r="D291" s="21"/>
      <c r="E291" s="2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>
      <c r="A292" s="20"/>
      <c r="B292" s="20"/>
      <c r="C292" s="20"/>
      <c r="D292" s="21"/>
      <c r="E292" s="2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>
      <c r="A293" s="20"/>
      <c r="B293" s="20"/>
      <c r="C293" s="20"/>
      <c r="D293" s="21"/>
      <c r="E293" s="2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>
      <c r="A294" s="20"/>
      <c r="B294" s="20"/>
      <c r="C294" s="20"/>
      <c r="D294" s="21"/>
      <c r="E294" s="2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>
      <c r="A295" s="20"/>
      <c r="B295" s="20"/>
      <c r="C295" s="20"/>
      <c r="D295" s="21"/>
      <c r="E295" s="2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>
      <c r="A296" s="20"/>
      <c r="B296" s="20"/>
      <c r="C296" s="20"/>
      <c r="D296" s="21"/>
      <c r="E296" s="2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>
      <c r="A297" s="20"/>
      <c r="B297" s="20"/>
      <c r="C297" s="20"/>
      <c r="D297" s="21"/>
      <c r="E297" s="2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>
      <c r="A298" s="20"/>
      <c r="B298" s="20"/>
      <c r="C298" s="20"/>
      <c r="D298" s="21"/>
      <c r="E298" s="2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>
      <c r="A299" s="20"/>
      <c r="B299" s="20"/>
      <c r="C299" s="20"/>
      <c r="D299" s="21"/>
      <c r="E299" s="2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>
      <c r="A300" s="20"/>
      <c r="B300" s="20"/>
      <c r="C300" s="20"/>
      <c r="D300" s="21"/>
      <c r="E300" s="2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>
      <c r="A301" s="20"/>
      <c r="B301" s="20"/>
      <c r="C301" s="20"/>
      <c r="D301" s="21"/>
      <c r="E301" s="2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>
      <c r="A302" s="20"/>
      <c r="B302" s="20"/>
      <c r="C302" s="20"/>
      <c r="D302" s="21"/>
      <c r="E302" s="2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>
      <c r="A303" s="20"/>
      <c r="B303" s="20"/>
      <c r="C303" s="20"/>
      <c r="D303" s="21"/>
      <c r="E303" s="2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>
      <c r="A304" s="20"/>
      <c r="B304" s="20"/>
      <c r="C304" s="20"/>
      <c r="D304" s="21"/>
      <c r="E304" s="2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>
      <c r="A305" s="20"/>
      <c r="B305" s="20"/>
      <c r="C305" s="20"/>
      <c r="D305" s="21"/>
      <c r="E305" s="2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>
      <c r="A306" s="20"/>
      <c r="B306" s="20"/>
      <c r="C306" s="20"/>
      <c r="D306" s="21"/>
      <c r="E306" s="2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>
      <c r="A307" s="20"/>
      <c r="B307" s="20"/>
      <c r="C307" s="20"/>
      <c r="D307" s="21"/>
      <c r="E307" s="2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>
      <c r="A308" s="20"/>
      <c r="B308" s="20"/>
      <c r="C308" s="20"/>
      <c r="D308" s="21"/>
      <c r="E308" s="2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>
      <c r="A309" s="20"/>
      <c r="B309" s="20"/>
      <c r="C309" s="20"/>
      <c r="D309" s="21"/>
      <c r="E309" s="2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>
      <c r="A310" s="20"/>
      <c r="B310" s="20"/>
      <c r="C310" s="20"/>
      <c r="D310" s="21"/>
      <c r="E310" s="2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>
      <c r="A311" s="20"/>
      <c r="B311" s="20"/>
      <c r="C311" s="20"/>
      <c r="D311" s="21"/>
      <c r="E311" s="2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>
      <c r="A312" s="20"/>
      <c r="B312" s="20"/>
      <c r="C312" s="20"/>
      <c r="D312" s="21"/>
      <c r="E312" s="2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>
      <c r="A313" s="20"/>
      <c r="B313" s="20"/>
      <c r="C313" s="20"/>
      <c r="D313" s="21"/>
      <c r="E313" s="2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>
      <c r="A314" s="20"/>
      <c r="B314" s="20"/>
      <c r="C314" s="20"/>
      <c r="D314" s="21"/>
      <c r="E314" s="2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>
      <c r="A315" s="20"/>
      <c r="B315" s="20"/>
      <c r="C315" s="20"/>
      <c r="D315" s="21"/>
      <c r="E315" s="2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>
      <c r="A316" s="20"/>
      <c r="B316" s="20"/>
      <c r="C316" s="20"/>
      <c r="D316" s="21"/>
      <c r="E316" s="2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>
      <c r="A317" s="20"/>
      <c r="B317" s="20"/>
      <c r="C317" s="20"/>
      <c r="D317" s="21"/>
      <c r="E317" s="2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>
      <c r="A318" s="20"/>
      <c r="B318" s="20"/>
      <c r="C318" s="20"/>
      <c r="D318" s="21"/>
      <c r="E318" s="2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>
      <c r="A319" s="20"/>
      <c r="B319" s="20"/>
      <c r="C319" s="20"/>
      <c r="D319" s="21"/>
      <c r="E319" s="2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>
      <c r="A320" s="20"/>
      <c r="B320" s="20"/>
      <c r="C320" s="20"/>
      <c r="D320" s="21"/>
      <c r="E320" s="2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>
      <c r="A321" s="20"/>
      <c r="B321" s="20"/>
      <c r="C321" s="20"/>
      <c r="D321" s="21"/>
      <c r="E321" s="2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>
      <c r="A322" s="20"/>
      <c r="B322" s="20"/>
      <c r="C322" s="20"/>
      <c r="D322" s="21"/>
      <c r="E322" s="2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>
      <c r="A323" s="20"/>
      <c r="B323" s="20"/>
      <c r="C323" s="20"/>
      <c r="D323" s="21"/>
      <c r="E323" s="2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>
      <c r="A324" s="20"/>
      <c r="B324" s="20"/>
      <c r="C324" s="20"/>
      <c r="D324" s="21"/>
      <c r="E324" s="2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>
      <c r="A325" s="20"/>
      <c r="B325" s="20"/>
      <c r="C325" s="20"/>
      <c r="D325" s="21"/>
      <c r="E325" s="2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>
      <c r="A326" s="20"/>
      <c r="B326" s="20"/>
      <c r="C326" s="20"/>
      <c r="D326" s="21"/>
      <c r="E326" s="2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>
      <c r="A327" s="20"/>
      <c r="B327" s="20"/>
      <c r="C327" s="20"/>
      <c r="D327" s="21"/>
      <c r="E327" s="2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>
      <c r="A328" s="20"/>
      <c r="B328" s="20"/>
      <c r="C328" s="20"/>
      <c r="D328" s="21"/>
      <c r="E328" s="2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>
      <c r="A329" s="20"/>
      <c r="B329" s="20"/>
      <c r="C329" s="20"/>
      <c r="D329" s="21"/>
      <c r="E329" s="2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>
      <c r="A330" s="20"/>
      <c r="B330" s="20"/>
      <c r="C330" s="20"/>
      <c r="D330" s="21"/>
      <c r="E330" s="2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>
      <c r="A331" s="20"/>
      <c r="B331" s="20"/>
      <c r="C331" s="20"/>
      <c r="D331" s="21"/>
      <c r="E331" s="2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>
      <c r="A332" s="20"/>
      <c r="B332" s="20"/>
      <c r="C332" s="20"/>
      <c r="D332" s="21"/>
      <c r="E332" s="2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>
      <c r="A333" s="20"/>
      <c r="B333" s="20"/>
      <c r="C333" s="20"/>
      <c r="D333" s="21"/>
      <c r="E333" s="2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>
      <c r="A334" s="20"/>
      <c r="B334" s="20"/>
      <c r="C334" s="20"/>
      <c r="D334" s="21"/>
      <c r="E334" s="2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>
      <c r="A335" s="20"/>
      <c r="B335" s="20"/>
      <c r="C335" s="20"/>
      <c r="D335" s="21"/>
      <c r="E335" s="2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>
      <c r="A336" s="20"/>
      <c r="B336" s="20"/>
      <c r="C336" s="20"/>
      <c r="D336" s="21"/>
      <c r="E336" s="2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>
      <c r="A337" s="20"/>
      <c r="B337" s="20"/>
      <c r="C337" s="20"/>
      <c r="D337" s="21"/>
      <c r="E337" s="2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>
      <c r="A338" s="20"/>
      <c r="B338" s="20"/>
      <c r="C338" s="20"/>
      <c r="D338" s="21"/>
      <c r="E338" s="2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>
      <c r="A339" s="20"/>
      <c r="B339" s="20"/>
      <c r="C339" s="20"/>
      <c r="D339" s="21"/>
      <c r="E339" s="2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>
      <c r="A340" s="20"/>
      <c r="B340" s="20"/>
      <c r="C340" s="20"/>
      <c r="D340" s="21"/>
      <c r="E340" s="2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>
      <c r="A341" s="20"/>
      <c r="B341" s="20"/>
      <c r="C341" s="20"/>
      <c r="D341" s="21"/>
      <c r="E341" s="2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>
      <c r="A342" s="20"/>
      <c r="B342" s="20"/>
      <c r="C342" s="20"/>
      <c r="D342" s="21"/>
      <c r="E342" s="2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>
      <c r="A343" s="20"/>
      <c r="B343" s="20"/>
      <c r="C343" s="20"/>
      <c r="D343" s="21"/>
      <c r="E343" s="2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>
      <c r="A344" s="20"/>
      <c r="B344" s="20"/>
      <c r="C344" s="20"/>
      <c r="D344" s="21"/>
      <c r="E344" s="2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>
      <c r="A345" s="20"/>
      <c r="B345" s="20"/>
      <c r="C345" s="20"/>
      <c r="D345" s="21"/>
      <c r="E345" s="2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>
      <c r="A346" s="20"/>
      <c r="B346" s="20"/>
      <c r="C346" s="20"/>
      <c r="D346" s="21"/>
      <c r="E346" s="2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>
      <c r="A347" s="20"/>
      <c r="B347" s="20"/>
      <c r="C347" s="20"/>
      <c r="D347" s="21"/>
      <c r="E347" s="2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>
      <c r="A348" s="20"/>
      <c r="B348" s="20"/>
      <c r="C348" s="20"/>
      <c r="D348" s="21"/>
      <c r="E348" s="2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>
      <c r="A349" s="20"/>
      <c r="B349" s="20"/>
      <c r="C349" s="20"/>
      <c r="D349" s="21"/>
      <c r="E349" s="2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>
      <c r="A350" s="20"/>
      <c r="B350" s="20"/>
      <c r="C350" s="20"/>
      <c r="D350" s="21"/>
      <c r="E350" s="2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>
      <c r="A351" s="20"/>
      <c r="B351" s="20"/>
      <c r="C351" s="20"/>
      <c r="D351" s="21"/>
      <c r="E351" s="2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>
      <c r="A352" s="20"/>
      <c r="B352" s="20"/>
      <c r="C352" s="20"/>
      <c r="D352" s="21"/>
      <c r="E352" s="2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>
      <c r="A353" s="20"/>
      <c r="B353" s="20"/>
      <c r="C353" s="20"/>
      <c r="D353" s="21"/>
      <c r="E353" s="2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>
      <c r="A354" s="20"/>
      <c r="B354" s="20"/>
      <c r="C354" s="20"/>
      <c r="D354" s="21"/>
      <c r="E354" s="2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</sheetData>
  <sheetProtection sheet="1" objects="1" scenarios="1"/>
  <mergeCells count="60">
    <mergeCell ref="A117:D117"/>
    <mergeCell ref="A124:B124"/>
    <mergeCell ref="A126:D126"/>
    <mergeCell ref="B106:C106"/>
    <mergeCell ref="B107:C107"/>
    <mergeCell ref="A108:C108"/>
    <mergeCell ref="A110:D110"/>
    <mergeCell ref="A115:B115"/>
    <mergeCell ref="A94:B94"/>
    <mergeCell ref="A96:D96"/>
    <mergeCell ref="A98:D98"/>
    <mergeCell ref="A102:B102"/>
    <mergeCell ref="A104:D104"/>
    <mergeCell ref="A67:B67"/>
    <mergeCell ref="A69:D69"/>
    <mergeCell ref="A76:B76"/>
    <mergeCell ref="A78:D78"/>
    <mergeCell ref="A86:D86"/>
    <mergeCell ref="A84:B84"/>
    <mergeCell ref="A43:B43"/>
    <mergeCell ref="A45:D45"/>
    <mergeCell ref="A47:D47"/>
    <mergeCell ref="A54:B54"/>
    <mergeCell ref="A56:D56"/>
    <mergeCell ref="C27:D27"/>
    <mergeCell ref="C28:D28"/>
    <mergeCell ref="C29:D29"/>
    <mergeCell ref="A30:D30"/>
    <mergeCell ref="A34:D34"/>
    <mergeCell ref="A21:D21"/>
    <mergeCell ref="A22:D22"/>
    <mergeCell ref="A24:D24"/>
    <mergeCell ref="C25:D25"/>
    <mergeCell ref="C26:D26"/>
    <mergeCell ref="B14:C14"/>
    <mergeCell ref="A16:C16"/>
    <mergeCell ref="A17:B17"/>
    <mergeCell ref="A18:B18"/>
    <mergeCell ref="A19:B19"/>
    <mergeCell ref="A10:D10"/>
    <mergeCell ref="E1:E3"/>
    <mergeCell ref="B11:C11"/>
    <mergeCell ref="B12:C12"/>
    <mergeCell ref="B13:C13"/>
    <mergeCell ref="A1:D2"/>
    <mergeCell ref="A3:D3"/>
    <mergeCell ref="A5:D5"/>
    <mergeCell ref="A6:D6"/>
    <mergeCell ref="A8:D8"/>
    <mergeCell ref="A151:B151"/>
    <mergeCell ref="A152:B152"/>
    <mergeCell ref="A153:B153"/>
    <mergeCell ref="A154:B154"/>
    <mergeCell ref="E129:E130"/>
    <mergeCell ref="E131:E136"/>
    <mergeCell ref="A137:B137"/>
    <mergeCell ref="A139:D139"/>
    <mergeCell ref="A147:B147"/>
    <mergeCell ref="A149:B149"/>
    <mergeCell ref="A150:B150"/>
  </mergeCells>
  <conditionalFormatting sqref="E1:E1001">
    <cfRule type="notContainsBlanks" dxfId="3" priority="1">
      <formula>LEN(TRIM(E1))&gt;0</formula>
    </cfRule>
  </conditionalFormatting>
  <printOptions headings="1"/>
  <pageMargins left="0.51181102362204722" right="0.31496062992125984" top="0.55118110236220474" bottom="0.55118110236220474" header="0" footer="0"/>
  <pageSetup paperSize="9" scale="75" fitToHeight="0" orientation="landscape" r:id="rId1"/>
  <headerFooter>
    <oddHeader>&amp;RPreço de referência - vigilância diurna - Reitoria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4"/>
  <sheetViews>
    <sheetView showGridLines="0" workbookViewId="0">
      <selection activeCell="E15" sqref="E15"/>
    </sheetView>
  </sheetViews>
  <sheetFormatPr defaultColWidth="14.42578125" defaultRowHeight="15" customHeight="1"/>
  <cols>
    <col min="1" max="1" width="17" customWidth="1"/>
    <col min="2" max="2" width="57.28515625" customWidth="1"/>
    <col min="3" max="3" width="22" customWidth="1"/>
    <col min="4" max="4" width="20.85546875" customWidth="1"/>
    <col min="5" max="5" width="64.85546875" customWidth="1"/>
    <col min="6" max="6" width="15.85546875" customWidth="1"/>
    <col min="7" max="7" width="15.140625" customWidth="1"/>
    <col min="8" max="25" width="8" customWidth="1"/>
  </cols>
  <sheetData>
    <row r="1" spans="1:25" ht="27.75" customHeight="1">
      <c r="A1" s="152" t="s">
        <v>0</v>
      </c>
      <c r="B1" s="153"/>
      <c r="C1" s="153"/>
      <c r="D1" s="153"/>
      <c r="E1" s="178" t="s">
        <v>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6.25" customHeight="1">
      <c r="A2" s="154"/>
      <c r="B2" s="150"/>
      <c r="C2" s="150"/>
      <c r="D2" s="150"/>
      <c r="E2" s="17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3.75" customHeight="1">
      <c r="A3" s="155" t="s">
        <v>4</v>
      </c>
      <c r="B3" s="146"/>
      <c r="C3" s="146"/>
      <c r="D3" s="146"/>
      <c r="E3" s="17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>
      <c r="A4" s="2"/>
      <c r="B4" s="2"/>
      <c r="C4" s="2"/>
      <c r="D4" s="2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>
      <c r="A5" s="156" t="s">
        <v>7</v>
      </c>
      <c r="B5" s="157"/>
      <c r="C5" s="157"/>
      <c r="D5" s="158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>
      <c r="A6" s="156" t="s">
        <v>8</v>
      </c>
      <c r="B6" s="157"/>
      <c r="C6" s="157"/>
      <c r="D6" s="158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>
      <c r="A7" s="5"/>
      <c r="B7" s="5"/>
      <c r="C7" s="5"/>
      <c r="D7" s="5"/>
      <c r="E7" s="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>
      <c r="A8" s="159" t="s">
        <v>9</v>
      </c>
      <c r="B8" s="150"/>
      <c r="C8" s="150"/>
      <c r="D8" s="150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>
      <c r="A9" s="6"/>
      <c r="B9" s="6"/>
      <c r="C9" s="6"/>
      <c r="D9" s="6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>
      <c r="A10" s="147" t="s">
        <v>10</v>
      </c>
      <c r="B10" s="148"/>
      <c r="C10" s="148"/>
      <c r="D10" s="148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>
      <c r="A11" s="7" t="s">
        <v>11</v>
      </c>
      <c r="B11" s="151" t="s">
        <v>12</v>
      </c>
      <c r="C11" s="140"/>
      <c r="D11" s="8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>
      <c r="A12" s="9" t="s">
        <v>13</v>
      </c>
      <c r="B12" s="151" t="s">
        <v>14</v>
      </c>
      <c r="C12" s="140"/>
      <c r="D12" s="8" t="s">
        <v>15</v>
      </c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>
      <c r="A13" s="9" t="s">
        <v>17</v>
      </c>
      <c r="B13" s="151" t="s">
        <v>18</v>
      </c>
      <c r="C13" s="140"/>
      <c r="D13" s="8" t="s">
        <v>19</v>
      </c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>
      <c r="A14" s="9" t="s">
        <v>20</v>
      </c>
      <c r="B14" s="151" t="s">
        <v>21</v>
      </c>
      <c r="C14" s="140"/>
      <c r="D14" s="8">
        <v>12</v>
      </c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>
      <c r="A15" s="10"/>
      <c r="B15" s="11"/>
      <c r="C15" s="10"/>
      <c r="D15" s="12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>
      <c r="A16" s="147" t="s">
        <v>22</v>
      </c>
      <c r="B16" s="148"/>
      <c r="C16" s="148"/>
      <c r="D16" s="12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63">
      <c r="A17" s="160" t="s">
        <v>23</v>
      </c>
      <c r="B17" s="161"/>
      <c r="C17" s="13" t="s">
        <v>24</v>
      </c>
      <c r="D17" s="14" t="s">
        <v>25</v>
      </c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>
      <c r="A18" s="162" t="s">
        <v>27</v>
      </c>
      <c r="B18" s="140"/>
      <c r="C18" s="7" t="s">
        <v>28</v>
      </c>
      <c r="D18" s="15">
        <v>3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>
      <c r="A19" s="163"/>
      <c r="B19" s="140"/>
      <c r="C19" s="7"/>
      <c r="D19" s="15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>
      <c r="A20" s="16"/>
      <c r="B20" s="16"/>
      <c r="C20" s="10"/>
      <c r="D20" s="10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>
      <c r="A21" s="164" t="s">
        <v>29</v>
      </c>
      <c r="B21" s="150"/>
      <c r="C21" s="150"/>
      <c r="D21" s="150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>
      <c r="A22" s="165" t="s">
        <v>30</v>
      </c>
      <c r="B22" s="150"/>
      <c r="C22" s="150"/>
      <c r="D22" s="150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>
      <c r="A23" s="17"/>
      <c r="B23" s="17"/>
      <c r="C23" s="17"/>
      <c r="D23" s="17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>
      <c r="A24" s="166" t="s">
        <v>31</v>
      </c>
      <c r="B24" s="167"/>
      <c r="C24" s="167"/>
      <c r="D24" s="140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>
      <c r="A25" s="18">
        <v>1</v>
      </c>
      <c r="B25" s="19" t="s">
        <v>32</v>
      </c>
      <c r="C25" s="168" t="s">
        <v>27</v>
      </c>
      <c r="D25" s="140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>
      <c r="A26" s="18">
        <v>2</v>
      </c>
      <c r="B26" s="19" t="s">
        <v>33</v>
      </c>
      <c r="C26" s="168" t="s">
        <v>34</v>
      </c>
      <c r="D26" s="140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>
      <c r="A27" s="18">
        <v>3</v>
      </c>
      <c r="B27" s="19" t="s">
        <v>35</v>
      </c>
      <c r="C27" s="169">
        <v>1342.92</v>
      </c>
      <c r="D27" s="140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>
      <c r="A28" s="18">
        <v>4</v>
      </c>
      <c r="B28" s="19" t="s">
        <v>36</v>
      </c>
      <c r="C28" s="151" t="s">
        <v>37</v>
      </c>
      <c r="D28" s="140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>
      <c r="A29" s="18">
        <v>5</v>
      </c>
      <c r="B29" s="19" t="s">
        <v>38</v>
      </c>
      <c r="C29" s="170">
        <v>43831</v>
      </c>
      <c r="D29" s="140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>
      <c r="A30" s="171"/>
      <c r="B30" s="172"/>
      <c r="C30" s="172"/>
      <c r="D30" s="172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>
      <c r="A31" s="20"/>
      <c r="B31" s="20"/>
      <c r="C31" s="20"/>
      <c r="D31" s="21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>
      <c r="A32" s="20"/>
      <c r="B32" s="20"/>
      <c r="C32" s="20"/>
      <c r="D32" s="21"/>
      <c r="E32" s="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>
      <c r="A33" s="24"/>
      <c r="B33" s="20"/>
      <c r="C33" s="20"/>
      <c r="D33" s="21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0.25">
      <c r="A34" s="173" t="s">
        <v>39</v>
      </c>
      <c r="B34" s="146"/>
      <c r="C34" s="146"/>
      <c r="D34" s="146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>
      <c r="A35" s="20"/>
      <c r="B35" s="20"/>
      <c r="C35" s="20"/>
      <c r="D35" s="21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>
      <c r="A36" s="25">
        <v>1</v>
      </c>
      <c r="B36" s="26" t="s">
        <v>40</v>
      </c>
      <c r="C36" s="26" t="s">
        <v>41</v>
      </c>
      <c r="D36" s="21"/>
      <c r="E36" s="2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>
      <c r="A37" s="27" t="s">
        <v>11</v>
      </c>
      <c r="B37" s="28" t="s">
        <v>42</v>
      </c>
      <c r="C37" s="29">
        <v>1342.92</v>
      </c>
      <c r="D37" s="21"/>
      <c r="E37" s="30" t="s">
        <v>43</v>
      </c>
      <c r="F37" s="3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78.75">
      <c r="A38" s="27" t="s">
        <v>13</v>
      </c>
      <c r="B38" s="28" t="s">
        <v>44</v>
      </c>
      <c r="C38" s="29">
        <f>30%*$C$37</f>
        <v>402.87600000000003</v>
      </c>
      <c r="D38" s="21"/>
      <c r="E38" s="30" t="s">
        <v>45</v>
      </c>
      <c r="F38" s="3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>
      <c r="A39" s="27" t="s">
        <v>17</v>
      </c>
      <c r="B39" s="28" t="s">
        <v>46</v>
      </c>
      <c r="C39" s="29">
        <v>0</v>
      </c>
      <c r="D39" s="21"/>
      <c r="E39" s="30" t="s">
        <v>47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31.5">
      <c r="A40" s="27" t="s">
        <v>20</v>
      </c>
      <c r="B40" s="28" t="s">
        <v>48</v>
      </c>
      <c r="C40" s="32">
        <v>190.8</v>
      </c>
      <c r="D40" s="21"/>
      <c r="E40" s="33" t="s">
        <v>49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31.5">
      <c r="A41" s="27" t="s">
        <v>50</v>
      </c>
      <c r="B41" s="28" t="s">
        <v>51</v>
      </c>
      <c r="C41" s="32">
        <v>198</v>
      </c>
      <c r="D41" s="21"/>
      <c r="E41" s="33" t="s">
        <v>49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>
      <c r="A42" s="27" t="s">
        <v>52</v>
      </c>
      <c r="B42" s="28" t="s">
        <v>53</v>
      </c>
      <c r="C42" s="29">
        <v>0</v>
      </c>
      <c r="D42" s="21"/>
      <c r="E42" s="3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>
      <c r="A43" s="144" t="s">
        <v>54</v>
      </c>
      <c r="B43" s="140"/>
      <c r="C43" s="35">
        <f>SUM($C$37:$C$42)</f>
        <v>2134.596</v>
      </c>
      <c r="D43" s="36"/>
      <c r="E43" s="30" t="s">
        <v>55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>
      <c r="A44" s="20"/>
      <c r="B44" s="20"/>
      <c r="C44" s="20"/>
      <c r="D44" s="21"/>
      <c r="E44" s="2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0.25">
      <c r="A45" s="173" t="s">
        <v>56</v>
      </c>
      <c r="B45" s="146"/>
      <c r="C45" s="146"/>
      <c r="D45" s="146"/>
      <c r="E45" s="2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>
      <c r="A46" s="37"/>
      <c r="B46" s="20"/>
      <c r="C46" s="20"/>
      <c r="D46" s="21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>
      <c r="A47" s="174" t="s">
        <v>57</v>
      </c>
      <c r="B47" s="146"/>
      <c r="C47" s="146"/>
      <c r="D47" s="146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>
      <c r="A48" s="20"/>
      <c r="B48" s="20"/>
      <c r="C48" s="20"/>
      <c r="D48" s="21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>
      <c r="A49" s="25" t="s">
        <v>58</v>
      </c>
      <c r="B49" s="26" t="s">
        <v>59</v>
      </c>
      <c r="C49" s="26" t="s">
        <v>60</v>
      </c>
      <c r="D49" s="26" t="s">
        <v>41</v>
      </c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31.5">
      <c r="A50" s="27" t="s">
        <v>11</v>
      </c>
      <c r="B50" s="28" t="s">
        <v>61</v>
      </c>
      <c r="C50" s="38">
        <f>(1/12)</f>
        <v>8.3333333333333329E-2</v>
      </c>
      <c r="D50" s="39">
        <f>$C$50*$C$43</f>
        <v>177.88299999999998</v>
      </c>
      <c r="E50" s="30" t="s">
        <v>62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27" t="s">
        <v>13</v>
      </c>
      <c r="B51" s="28" t="s">
        <v>63</v>
      </c>
      <c r="C51" s="38">
        <f>(1+1/3)/12</f>
        <v>0.1111111111111111</v>
      </c>
      <c r="D51" s="39">
        <f>$C$51*$C$43</f>
        <v>237.17733333333331</v>
      </c>
      <c r="E51" s="41" t="s">
        <v>64</v>
      </c>
      <c r="F51" s="4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43"/>
      <c r="B52" s="44"/>
      <c r="C52" s="45" t="s">
        <v>65</v>
      </c>
      <c r="D52" s="46">
        <f>$D$50+$D$51</f>
        <v>415.06033333333329</v>
      </c>
      <c r="E52" s="30" t="s">
        <v>66</v>
      </c>
      <c r="F52" s="4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hidden="1">
      <c r="A53" s="47" t="s">
        <v>17</v>
      </c>
      <c r="B53" s="48" t="s">
        <v>67</v>
      </c>
      <c r="C53" s="49"/>
      <c r="D53" s="29">
        <f>C53*D52</f>
        <v>0</v>
      </c>
      <c r="E53" s="5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hidden="1">
      <c r="A54" s="144" t="s">
        <v>54</v>
      </c>
      <c r="B54" s="140"/>
      <c r="C54" s="45" t="s">
        <v>65</v>
      </c>
      <c r="D54" s="35">
        <f>$D$50+$D$51</f>
        <v>415.06033333333329</v>
      </c>
      <c r="E54" s="4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>
      <c r="A55" s="20"/>
      <c r="B55" s="20"/>
      <c r="C55" s="20"/>
      <c r="D55" s="21"/>
      <c r="E55" s="2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>
      <c r="A56" s="175" t="s">
        <v>68</v>
      </c>
      <c r="B56" s="146"/>
      <c r="C56" s="146"/>
      <c r="D56" s="146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>
      <c r="A57" s="20"/>
      <c r="B57" s="20"/>
      <c r="C57" s="20"/>
      <c r="D57" s="21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47.25">
      <c r="A58" s="25" t="s">
        <v>69</v>
      </c>
      <c r="B58" s="26" t="s">
        <v>70</v>
      </c>
      <c r="C58" s="26" t="s">
        <v>71</v>
      </c>
      <c r="D58" s="51" t="s">
        <v>41</v>
      </c>
      <c r="E58" s="52" t="s">
        <v>72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>
      <c r="A59" s="27" t="s">
        <v>11</v>
      </c>
      <c r="B59" s="28" t="s">
        <v>73</v>
      </c>
      <c r="C59" s="38">
        <v>0.2</v>
      </c>
      <c r="D59" s="54">
        <f>$C$59*($C$43+$D$52)</f>
        <v>509.93126666666672</v>
      </c>
      <c r="E59" s="52" t="s">
        <v>74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>
      <c r="A60" s="27" t="s">
        <v>13</v>
      </c>
      <c r="B60" s="28" t="s">
        <v>75</v>
      </c>
      <c r="C60" s="38">
        <v>2.5000000000000001E-2</v>
      </c>
      <c r="D60" s="54">
        <f>$C$60*($C$43+$D$52)</f>
        <v>63.741408333333339</v>
      </c>
      <c r="E60" s="52" t="s">
        <v>76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94.5">
      <c r="A61" s="27" t="s">
        <v>17</v>
      </c>
      <c r="B61" s="28" t="s">
        <v>77</v>
      </c>
      <c r="C61" s="38">
        <f>3%*2</f>
        <v>0.06</v>
      </c>
      <c r="D61" s="54">
        <f>$C$61*($C$43+$D$52)</f>
        <v>152.97937999999999</v>
      </c>
      <c r="E61" s="133" t="s">
        <v>229</v>
      </c>
      <c r="F61" s="4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>
      <c r="A62" s="27" t="s">
        <v>20</v>
      </c>
      <c r="B62" s="28" t="s">
        <v>78</v>
      </c>
      <c r="C62" s="38">
        <v>1.4999999999999999E-2</v>
      </c>
      <c r="D62" s="54">
        <f>$C$62*($C$43+$D$52)</f>
        <v>38.244844999999998</v>
      </c>
      <c r="E62" s="52" t="s">
        <v>79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>
      <c r="A63" s="27" t="s">
        <v>50</v>
      </c>
      <c r="B63" s="28" t="s">
        <v>80</v>
      </c>
      <c r="C63" s="38">
        <v>0.01</v>
      </c>
      <c r="D63" s="54">
        <f>$C$63*($C$43+$D$52)</f>
        <v>25.496563333333334</v>
      </c>
      <c r="E63" s="52" t="s">
        <v>81</v>
      </c>
      <c r="F63" s="4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>
      <c r="A64" s="27" t="s">
        <v>52</v>
      </c>
      <c r="B64" s="28" t="s">
        <v>82</v>
      </c>
      <c r="C64" s="38">
        <v>6.0000000000000001E-3</v>
      </c>
      <c r="D64" s="54">
        <f>$C$64*($C$43+$D$52)</f>
        <v>15.297938</v>
      </c>
      <c r="E64" s="52" t="s">
        <v>83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>
      <c r="A65" s="27" t="s">
        <v>84</v>
      </c>
      <c r="B65" s="28" t="s">
        <v>85</v>
      </c>
      <c r="C65" s="38">
        <v>2E-3</v>
      </c>
      <c r="D65" s="54">
        <f>$C$65*($C$43+$D$52)</f>
        <v>5.099312666666667</v>
      </c>
      <c r="E65" s="52" t="s">
        <v>86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>
      <c r="A66" s="27" t="s">
        <v>87</v>
      </c>
      <c r="B66" s="28" t="s">
        <v>88</v>
      </c>
      <c r="C66" s="38">
        <v>0.08</v>
      </c>
      <c r="D66" s="54">
        <f>$C$66*($C$43+$D$52)</f>
        <v>203.97250666666667</v>
      </c>
      <c r="E66" s="52" t="s">
        <v>89</v>
      </c>
      <c r="F66" s="4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>
      <c r="A67" s="144" t="s">
        <v>90</v>
      </c>
      <c r="B67" s="140"/>
      <c r="C67" s="45">
        <f>SUM($C$59:$C$66)</f>
        <v>0.39800000000000008</v>
      </c>
      <c r="D67" s="56">
        <f>SUM($D$59:$D$66)</f>
        <v>1014.7632206666667</v>
      </c>
      <c r="E67" s="57" t="s">
        <v>91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>
      <c r="A68" s="20"/>
      <c r="B68" s="20"/>
      <c r="C68" s="20"/>
      <c r="D68" s="21"/>
      <c r="E68" s="2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>
      <c r="A69" s="174" t="s">
        <v>92</v>
      </c>
      <c r="B69" s="146"/>
      <c r="C69" s="146"/>
      <c r="D69" s="146"/>
      <c r="E69" s="2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>
      <c r="A70" s="20"/>
      <c r="B70" s="20"/>
      <c r="C70" s="20"/>
      <c r="D70" s="21"/>
      <c r="E70" s="2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>
      <c r="A71" s="25" t="s">
        <v>93</v>
      </c>
      <c r="B71" s="26" t="s">
        <v>94</v>
      </c>
      <c r="C71" s="26" t="s">
        <v>41</v>
      </c>
      <c r="D71" s="21"/>
      <c r="E71" s="2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47.25">
      <c r="A72" s="27" t="s">
        <v>11</v>
      </c>
      <c r="B72" s="58" t="s">
        <v>95</v>
      </c>
      <c r="C72" s="60">
        <f>3.6*15*2-(6%*$C$37)</f>
        <v>27.424800000000005</v>
      </c>
      <c r="D72" s="61"/>
      <c r="E72" s="33" t="s">
        <v>96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47.25">
      <c r="A73" s="27" t="s">
        <v>13</v>
      </c>
      <c r="B73" s="58" t="s">
        <v>98</v>
      </c>
      <c r="C73" s="60">
        <f>(15*27)-(15%*(15*27))</f>
        <v>344.25</v>
      </c>
      <c r="D73" s="61"/>
      <c r="E73" s="33" t="s">
        <v>99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78.75">
      <c r="A74" s="27" t="s">
        <v>17</v>
      </c>
      <c r="B74" s="58" t="s">
        <v>100</v>
      </c>
      <c r="C74" s="60">
        <v>71.78</v>
      </c>
      <c r="D74" s="21"/>
      <c r="E74" s="30" t="s">
        <v>101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>
      <c r="A75" s="27" t="s">
        <v>50</v>
      </c>
      <c r="B75" s="28" t="s">
        <v>53</v>
      </c>
      <c r="C75" s="29">
        <v>0</v>
      </c>
      <c r="D75" s="2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>
      <c r="A76" s="144" t="s">
        <v>54</v>
      </c>
      <c r="B76" s="140"/>
      <c r="C76" s="35">
        <f>SUM($C$72:$C$75)</f>
        <v>443.45479999999998</v>
      </c>
      <c r="D76" s="21"/>
      <c r="E76" s="30" t="s">
        <v>102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>
      <c r="A77" s="20"/>
      <c r="B77" s="20"/>
      <c r="C77" s="20"/>
      <c r="D77" s="21"/>
      <c r="E77" s="2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>
      <c r="A78" s="174" t="s">
        <v>103</v>
      </c>
      <c r="B78" s="146"/>
      <c r="C78" s="146"/>
      <c r="D78" s="146"/>
      <c r="E78" s="2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>
      <c r="A79" s="20"/>
      <c r="B79" s="20"/>
      <c r="C79" s="20"/>
      <c r="D79" s="21"/>
      <c r="E79" s="2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>
      <c r="A80" s="25">
        <v>2</v>
      </c>
      <c r="B80" s="26" t="s">
        <v>104</v>
      </c>
      <c r="C80" s="26" t="s">
        <v>41</v>
      </c>
      <c r="D80" s="21"/>
      <c r="E80" s="2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>
      <c r="A81" s="27" t="s">
        <v>58</v>
      </c>
      <c r="B81" s="28" t="s">
        <v>59</v>
      </c>
      <c r="C81" s="29">
        <f>$D$52</f>
        <v>415.06033333333329</v>
      </c>
      <c r="D81" s="21"/>
      <c r="E81" s="30" t="s">
        <v>105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>
      <c r="A82" s="27" t="s">
        <v>69</v>
      </c>
      <c r="B82" s="28" t="s">
        <v>70</v>
      </c>
      <c r="C82" s="29">
        <f>$D$67</f>
        <v>1014.7632206666667</v>
      </c>
      <c r="D82" s="21"/>
      <c r="E82" s="30" t="s">
        <v>106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>
      <c r="A83" s="27" t="s">
        <v>93</v>
      </c>
      <c r="B83" s="28" t="s">
        <v>94</v>
      </c>
      <c r="C83" s="29">
        <f>$C$76</f>
        <v>443.45479999999998</v>
      </c>
      <c r="D83" s="21"/>
      <c r="E83" s="30" t="s">
        <v>107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>
      <c r="A84" s="144" t="s">
        <v>54</v>
      </c>
      <c r="B84" s="140"/>
      <c r="C84" s="35">
        <f>SUM($C$81:$C$83)</f>
        <v>1873.278354</v>
      </c>
      <c r="D84" s="21"/>
      <c r="E84" s="33" t="s">
        <v>108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>
      <c r="A85" s="20"/>
      <c r="B85" s="20"/>
      <c r="C85" s="20"/>
      <c r="D85" s="21"/>
      <c r="E85" s="2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0.25">
      <c r="A86" s="173" t="s">
        <v>110</v>
      </c>
      <c r="B86" s="146"/>
      <c r="C86" s="146"/>
      <c r="D86" s="146"/>
      <c r="E86" s="23"/>
      <c r="F86" s="4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>
      <c r="A87" s="20"/>
      <c r="B87" s="20"/>
      <c r="C87" s="20"/>
      <c r="D87" s="21"/>
      <c r="E87" s="2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>
      <c r="A88" s="25">
        <v>3</v>
      </c>
      <c r="B88" s="26" t="s">
        <v>111</v>
      </c>
      <c r="C88" s="26" t="s">
        <v>41</v>
      </c>
      <c r="D88" s="21"/>
      <c r="E88" s="2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78.75">
      <c r="A89" s="27" t="s">
        <v>11</v>
      </c>
      <c r="B89" s="62" t="s">
        <v>112</v>
      </c>
      <c r="C89" s="53">
        <f>($C$43+$D$52+$D$66+$C$76)/12</f>
        <v>266.42363666666665</v>
      </c>
      <c r="D89" s="21"/>
      <c r="E89" s="33" t="s">
        <v>113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31.5">
      <c r="A90" s="27" t="s">
        <v>13</v>
      </c>
      <c r="B90" s="62" t="s">
        <v>114</v>
      </c>
      <c r="C90" s="53">
        <f>40%*$D$66</f>
        <v>81.589002666666673</v>
      </c>
      <c r="D90" s="21"/>
      <c r="E90" s="33" t="s">
        <v>115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31.5">
      <c r="A91" s="27" t="s">
        <v>116</v>
      </c>
      <c r="B91" s="63" t="s">
        <v>117</v>
      </c>
      <c r="C91" s="55">
        <f>($C$89+$C$90)*50%</f>
        <v>174.00631966666666</v>
      </c>
      <c r="D91" s="21"/>
      <c r="E91" s="33" t="s">
        <v>118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31.5">
      <c r="A92" s="27" t="s">
        <v>17</v>
      </c>
      <c r="B92" s="62" t="s">
        <v>119</v>
      </c>
      <c r="C92" s="53">
        <f>40%*$D$66</f>
        <v>81.589002666666673</v>
      </c>
      <c r="D92" s="21"/>
      <c r="E92" s="33" t="s">
        <v>115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31.5">
      <c r="A93" s="27" t="s">
        <v>120</v>
      </c>
      <c r="B93" s="64" t="s">
        <v>122</v>
      </c>
      <c r="C93" s="55">
        <f>$C$92*50%</f>
        <v>40.794501333333336</v>
      </c>
      <c r="D93" s="21"/>
      <c r="E93" s="33" t="s">
        <v>123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>
      <c r="A94" s="144" t="s">
        <v>54</v>
      </c>
      <c r="B94" s="140"/>
      <c r="C94" s="55">
        <f>SUM($C$91+$C$93)</f>
        <v>214.80082099999998</v>
      </c>
      <c r="D94" s="21"/>
      <c r="E94" s="65" t="s">
        <v>124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>
      <c r="A95" s="20"/>
      <c r="B95" s="20"/>
      <c r="C95" s="20"/>
      <c r="D95" s="21"/>
      <c r="E95" s="2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0.25">
      <c r="A96" s="173" t="s">
        <v>125</v>
      </c>
      <c r="B96" s="146"/>
      <c r="C96" s="146"/>
      <c r="D96" s="146"/>
      <c r="E96" s="2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>
      <c r="A97" s="20"/>
      <c r="B97" s="20"/>
      <c r="C97" s="20"/>
      <c r="D97" s="21"/>
      <c r="E97" s="2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>
      <c r="A98" s="174" t="s">
        <v>126</v>
      </c>
      <c r="B98" s="146"/>
      <c r="C98" s="146"/>
      <c r="D98" s="146"/>
      <c r="E98" s="2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>
      <c r="A99" s="37"/>
      <c r="B99" s="20"/>
      <c r="C99" s="20"/>
      <c r="D99" s="21"/>
      <c r="E99" s="2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>
      <c r="A100" s="25" t="s">
        <v>127</v>
      </c>
      <c r="B100" s="26" t="s">
        <v>128</v>
      </c>
      <c r="C100" s="26" t="s">
        <v>129</v>
      </c>
      <c r="D100" s="66" t="s">
        <v>41</v>
      </c>
      <c r="E100" s="2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1.75">
      <c r="A101" s="27" t="s">
        <v>11</v>
      </c>
      <c r="B101" s="28" t="s">
        <v>130</v>
      </c>
      <c r="C101" s="67">
        <v>35</v>
      </c>
      <c r="D101" s="56">
        <f>(((($C$43+$C$84+$C$94)/30)*35)/12)</f>
        <v>410.53786423611115</v>
      </c>
      <c r="E101" s="68" t="s">
        <v>131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144" t="s">
        <v>90</v>
      </c>
      <c r="B102" s="140"/>
      <c r="C102" s="45" t="s">
        <v>65</v>
      </c>
      <c r="D102" s="55">
        <f>SUM($D$101)</f>
        <v>410.53786423611115</v>
      </c>
      <c r="E102" s="2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20"/>
      <c r="B103" s="20"/>
      <c r="C103" s="20"/>
      <c r="D103" s="21"/>
      <c r="E103" s="2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>
      <c r="A104" s="174" t="s">
        <v>133</v>
      </c>
      <c r="B104" s="146"/>
      <c r="C104" s="146"/>
      <c r="D104" s="146"/>
      <c r="E104" s="7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>
      <c r="A105" s="37"/>
      <c r="B105" s="20"/>
      <c r="C105" s="20"/>
      <c r="D105" s="21"/>
      <c r="E105" s="7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>
      <c r="A106" s="25" t="s">
        <v>134</v>
      </c>
      <c r="B106" s="144" t="s">
        <v>135</v>
      </c>
      <c r="C106" s="140"/>
      <c r="D106" s="26" t="s">
        <v>41</v>
      </c>
      <c r="E106" s="7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31.5">
      <c r="A107" s="72" t="s">
        <v>11</v>
      </c>
      <c r="B107" s="176" t="s">
        <v>136</v>
      </c>
      <c r="C107" s="140"/>
      <c r="D107" s="29">
        <v>198</v>
      </c>
      <c r="E107" s="33" t="s">
        <v>49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>
      <c r="A108" s="177" t="s">
        <v>54</v>
      </c>
      <c r="B108" s="167"/>
      <c r="C108" s="140"/>
      <c r="D108" s="35">
        <f>D107</f>
        <v>198</v>
      </c>
      <c r="E108" s="2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>
      <c r="A109" s="20"/>
      <c r="B109" s="20"/>
      <c r="C109" s="20"/>
      <c r="D109" s="21"/>
      <c r="E109" s="2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>
      <c r="A110" s="174" t="s">
        <v>137</v>
      </c>
      <c r="B110" s="146"/>
      <c r="C110" s="146"/>
      <c r="D110" s="146"/>
      <c r="E110" s="2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>
      <c r="A111" s="37"/>
      <c r="B111" s="20"/>
      <c r="C111" s="20"/>
      <c r="D111" s="21"/>
      <c r="E111" s="2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>
      <c r="A112" s="25">
        <v>4</v>
      </c>
      <c r="B112" s="26" t="s">
        <v>130</v>
      </c>
      <c r="C112" s="26" t="s">
        <v>41</v>
      </c>
      <c r="D112" s="21"/>
      <c r="E112" s="2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>
      <c r="A113" s="27" t="s">
        <v>127</v>
      </c>
      <c r="B113" s="28" t="s">
        <v>128</v>
      </c>
      <c r="C113" s="53">
        <f>$D$102</f>
        <v>410.53786423611115</v>
      </c>
      <c r="D113" s="21"/>
      <c r="E113" s="30" t="s">
        <v>138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>
      <c r="A114" s="27" t="s">
        <v>134</v>
      </c>
      <c r="B114" s="28" t="s">
        <v>135</v>
      </c>
      <c r="C114" s="53">
        <f>$D$108</f>
        <v>198</v>
      </c>
      <c r="D114" s="21"/>
      <c r="E114" s="30" t="s">
        <v>139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>
      <c r="A115" s="144" t="s">
        <v>54</v>
      </c>
      <c r="B115" s="140"/>
      <c r="C115" s="55">
        <f>SUM($C$113:$C$114)</f>
        <v>608.53786423611109</v>
      </c>
      <c r="D115" s="21"/>
      <c r="E115" s="30" t="s">
        <v>140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>
      <c r="A116" s="20"/>
      <c r="B116" s="20"/>
      <c r="C116" s="20"/>
      <c r="D116" s="21"/>
      <c r="E116" s="2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0.25">
      <c r="A117" s="173" t="s">
        <v>141</v>
      </c>
      <c r="B117" s="146"/>
      <c r="C117" s="146"/>
      <c r="D117" s="146"/>
      <c r="E117" s="2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>
      <c r="A118" s="20"/>
      <c r="B118" s="20"/>
      <c r="C118" s="20"/>
      <c r="D118" s="21"/>
      <c r="E118" s="2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>
      <c r="A119" s="25">
        <v>5</v>
      </c>
      <c r="B119" s="73" t="s">
        <v>142</v>
      </c>
      <c r="C119" s="26" t="s">
        <v>41</v>
      </c>
      <c r="D119" s="21"/>
      <c r="E119" s="2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>
      <c r="A120" s="27" t="s">
        <v>11</v>
      </c>
      <c r="B120" s="28" t="s">
        <v>143</v>
      </c>
      <c r="C120" s="74">
        <f>'Uniforme e Materiais - Reitoria'!K13</f>
        <v>30.275833333333335</v>
      </c>
      <c r="D120" s="75"/>
      <c r="E120" s="33" t="s">
        <v>144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>
      <c r="A121" s="27" t="s">
        <v>13</v>
      </c>
      <c r="B121" s="28" t="s">
        <v>145</v>
      </c>
      <c r="C121" s="74">
        <f>'Uniforme e Materiais - Reitoria'!J28</f>
        <v>11.255666666666666</v>
      </c>
      <c r="D121" s="76"/>
      <c r="E121" s="33" t="s">
        <v>144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>
      <c r="A122" s="27" t="s">
        <v>17</v>
      </c>
      <c r="B122" s="28" t="s">
        <v>146</v>
      </c>
      <c r="C122" s="74" t="s">
        <v>65</v>
      </c>
      <c r="D122" s="76"/>
      <c r="E122" s="33" t="s">
        <v>144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>
      <c r="A123" s="27" t="s">
        <v>20</v>
      </c>
      <c r="B123" s="28" t="s">
        <v>53</v>
      </c>
      <c r="C123" s="78" t="s">
        <v>65</v>
      </c>
      <c r="D123" s="76"/>
      <c r="E123" s="33" t="s">
        <v>144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>
      <c r="A124" s="144" t="s">
        <v>90</v>
      </c>
      <c r="B124" s="140"/>
      <c r="C124" s="35">
        <f>SUM(C120:C123)</f>
        <v>41.531500000000001</v>
      </c>
      <c r="D124" s="80"/>
      <c r="E124" s="2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>
      <c r="A125" s="20"/>
      <c r="B125" s="20"/>
      <c r="C125" s="20"/>
      <c r="D125" s="21"/>
      <c r="E125" s="2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0.25">
      <c r="A126" s="173" t="s">
        <v>147</v>
      </c>
      <c r="B126" s="146"/>
      <c r="C126" s="146"/>
      <c r="D126" s="146"/>
      <c r="E126" s="2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>
      <c r="A127" s="20"/>
      <c r="B127" s="20"/>
      <c r="C127" s="20"/>
      <c r="D127" s="21"/>
      <c r="E127" s="2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>
      <c r="A128" s="25">
        <v>6</v>
      </c>
      <c r="B128" s="73" t="s">
        <v>149</v>
      </c>
      <c r="C128" s="26" t="s">
        <v>71</v>
      </c>
      <c r="D128" s="66" t="s">
        <v>41</v>
      </c>
      <c r="E128" s="2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6.25" customHeight="1">
      <c r="A129" s="43" t="s">
        <v>11</v>
      </c>
      <c r="B129" s="44" t="s">
        <v>150</v>
      </c>
      <c r="C129" s="45">
        <v>0.06</v>
      </c>
      <c r="D129" s="81">
        <f>C147*C129</f>
        <v>292.36467235416666</v>
      </c>
      <c r="E129" s="141" t="s">
        <v>151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3.25" customHeight="1">
      <c r="A130" s="43" t="s">
        <v>13</v>
      </c>
      <c r="B130" s="44" t="s">
        <v>152</v>
      </c>
      <c r="C130" s="45">
        <v>6.7900000000000002E-2</v>
      </c>
      <c r="D130" s="46">
        <f>C149*C130</f>
        <v>400.53782031404739</v>
      </c>
      <c r="E130" s="14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30.75" customHeight="1">
      <c r="A131" s="43" t="s">
        <v>17</v>
      </c>
      <c r="B131" s="44" t="s">
        <v>153</v>
      </c>
      <c r="C131" s="45">
        <f>SUM(C132+C135+C136)</f>
        <v>5.6499999999999995E-2</v>
      </c>
      <c r="D131" s="46">
        <f>C149*C131</f>
        <v>333.28993884747683</v>
      </c>
      <c r="E131" s="141" t="s">
        <v>154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>
      <c r="A132" s="27"/>
      <c r="B132" s="62" t="s">
        <v>157</v>
      </c>
      <c r="C132" s="38">
        <f>$C$133+$C$134</f>
        <v>3.6499999999999998E-2</v>
      </c>
      <c r="D132" s="39">
        <f>C149*C132</f>
        <v>215.31119943244079</v>
      </c>
      <c r="E132" s="14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>
      <c r="A133" s="27"/>
      <c r="B133" s="62" t="s">
        <v>158</v>
      </c>
      <c r="C133" s="82">
        <v>6.4999999999999997E-3</v>
      </c>
      <c r="D133" s="39">
        <f>C149*C133</f>
        <v>38.343090309886712</v>
      </c>
      <c r="E133" s="14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>
      <c r="A134" s="27"/>
      <c r="B134" s="62" t="s">
        <v>159</v>
      </c>
      <c r="C134" s="82">
        <v>0.03</v>
      </c>
      <c r="D134" s="39">
        <f>C149*C134</f>
        <v>176.96810912255407</v>
      </c>
      <c r="E134" s="14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>
      <c r="A135" s="27"/>
      <c r="B135" s="62" t="s">
        <v>160</v>
      </c>
      <c r="C135" s="38">
        <v>0</v>
      </c>
      <c r="D135" s="39" t="s">
        <v>65</v>
      </c>
      <c r="E135" s="14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>
      <c r="A136" s="27"/>
      <c r="B136" s="62" t="s">
        <v>161</v>
      </c>
      <c r="C136" s="82">
        <v>0.02</v>
      </c>
      <c r="D136" s="39">
        <f>C149*C136</f>
        <v>117.97873941503606</v>
      </c>
      <c r="E136" s="14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>
      <c r="A137" s="144" t="s">
        <v>162</v>
      </c>
      <c r="B137" s="140"/>
      <c r="C137" s="83">
        <f>(1+C129)/(1-C131-C130)-1</f>
        <v>0.21059844677935136</v>
      </c>
      <c r="D137" s="56">
        <f>(C43+C84+C94+C115+C124)*C137</f>
        <v>1026.1924315156912</v>
      </c>
      <c r="E137" s="85" t="s">
        <v>164</v>
      </c>
      <c r="F137" s="84"/>
      <c r="G137" s="4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>
      <c r="A138" s="20"/>
      <c r="B138" s="20"/>
      <c r="C138" s="20"/>
      <c r="D138" s="21"/>
      <c r="E138" s="23"/>
      <c r="F138" s="1"/>
      <c r="G138" s="4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>
      <c r="A139" s="145" t="s">
        <v>165</v>
      </c>
      <c r="B139" s="146"/>
      <c r="C139" s="146"/>
      <c r="D139" s="146"/>
      <c r="E139" s="23"/>
      <c r="F139" s="1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1:25" ht="15.75">
      <c r="A140" s="20"/>
      <c r="B140" s="20"/>
      <c r="C140" s="20"/>
      <c r="D140" s="21"/>
      <c r="E140" s="23"/>
      <c r="F140" s="1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1:25" ht="31.5">
      <c r="A141" s="25"/>
      <c r="B141" s="26" t="s">
        <v>166</v>
      </c>
      <c r="C141" s="26" t="s">
        <v>41</v>
      </c>
      <c r="D141" s="21"/>
      <c r="E141" s="23"/>
      <c r="F141" s="1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1:25" ht="15.75">
      <c r="A142" s="43" t="s">
        <v>11</v>
      </c>
      <c r="B142" s="28" t="s">
        <v>39</v>
      </c>
      <c r="C142" s="53">
        <f>$C$43</f>
        <v>2134.596</v>
      </c>
      <c r="D142" s="21"/>
      <c r="E142" s="23"/>
      <c r="F142" s="1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1:25" ht="15.75">
      <c r="A143" s="43" t="s">
        <v>13</v>
      </c>
      <c r="B143" s="28" t="s">
        <v>56</v>
      </c>
      <c r="C143" s="53">
        <f>$C$84</f>
        <v>1873.278354</v>
      </c>
      <c r="D143" s="21"/>
      <c r="E143" s="23"/>
      <c r="F143" s="1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1:25" ht="15.75">
      <c r="A144" s="43" t="s">
        <v>17</v>
      </c>
      <c r="B144" s="28" t="s">
        <v>110</v>
      </c>
      <c r="C144" s="53">
        <f>$C$94</f>
        <v>214.80082099999998</v>
      </c>
      <c r="D144" s="21"/>
      <c r="E144" s="23"/>
      <c r="F144" s="1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1:25" ht="15.75">
      <c r="A145" s="43" t="s">
        <v>20</v>
      </c>
      <c r="B145" s="28" t="s">
        <v>125</v>
      </c>
      <c r="C145" s="53">
        <f>$C$115</f>
        <v>608.53786423611109</v>
      </c>
      <c r="D145" s="21"/>
      <c r="E145" s="23"/>
      <c r="F145" s="1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25" ht="15.75">
      <c r="A146" s="43" t="s">
        <v>50</v>
      </c>
      <c r="B146" s="28" t="s">
        <v>141</v>
      </c>
      <c r="C146" s="53">
        <f>$C$124</f>
        <v>41.531500000000001</v>
      </c>
      <c r="D146" s="21"/>
      <c r="E146" s="23"/>
      <c r="F146" s="1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1:25" ht="15.75">
      <c r="A147" s="144" t="s">
        <v>167</v>
      </c>
      <c r="B147" s="140"/>
      <c r="C147" s="53">
        <f>SUM($C$142:$C$146)</f>
        <v>4872.7445392361115</v>
      </c>
      <c r="D147" s="21"/>
      <c r="E147" s="23"/>
      <c r="F147" s="1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1:25" ht="15.75">
      <c r="A148" s="43" t="s">
        <v>52</v>
      </c>
      <c r="B148" s="28" t="s">
        <v>168</v>
      </c>
      <c r="C148" s="53">
        <f>$D$137</f>
        <v>1026.1924315156912</v>
      </c>
      <c r="D148" s="21"/>
      <c r="E148" s="23"/>
      <c r="F148" s="1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1:25" ht="15.75">
      <c r="A149" s="139" t="s">
        <v>169</v>
      </c>
      <c r="B149" s="140"/>
      <c r="C149" s="87">
        <f>SUM($C$147:$C$148)</f>
        <v>5898.9369707518026</v>
      </c>
      <c r="D149" s="21"/>
      <c r="E149" s="23"/>
      <c r="F149" s="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1:25" ht="15.75">
      <c r="A150" s="139" t="s">
        <v>170</v>
      </c>
      <c r="B150" s="140"/>
      <c r="C150" s="87">
        <f>C149*2</f>
        <v>11797.873941503605</v>
      </c>
      <c r="D150" s="21"/>
      <c r="E150" s="23"/>
      <c r="F150" s="4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>
      <c r="A151" s="139" t="s">
        <v>172</v>
      </c>
      <c r="B151" s="140"/>
      <c r="C151" s="87">
        <f>C150*3</f>
        <v>35393.621824510818</v>
      </c>
      <c r="D151" s="21"/>
      <c r="E151" s="2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>
      <c r="A152" s="139" t="s">
        <v>174</v>
      </c>
      <c r="B152" s="140"/>
      <c r="C152" s="87">
        <f t="shared" ref="C152:C153" si="0">C149*12</f>
        <v>70787.243649021635</v>
      </c>
      <c r="D152" s="21"/>
      <c r="E152" s="2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>
      <c r="A153" s="139" t="s">
        <v>175</v>
      </c>
      <c r="B153" s="140"/>
      <c r="C153" s="87">
        <f t="shared" si="0"/>
        <v>141574.48729804327</v>
      </c>
      <c r="D153" s="21"/>
      <c r="E153" s="23"/>
      <c r="F153" s="4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>
      <c r="A154" s="139" t="s">
        <v>176</v>
      </c>
      <c r="B154" s="140"/>
      <c r="C154" s="87">
        <f>C153*3</f>
        <v>424723.46189412981</v>
      </c>
      <c r="D154" s="21"/>
      <c r="E154" s="2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>
      <c r="A155" s="20"/>
      <c r="B155" s="20"/>
      <c r="C155" s="20"/>
      <c r="D155" s="21"/>
      <c r="E155" s="2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>
      <c r="A156" s="20"/>
      <c r="B156" s="20"/>
      <c r="C156" s="20"/>
      <c r="D156" s="21"/>
      <c r="E156" s="2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>
      <c r="A157" s="20"/>
      <c r="B157" s="20"/>
      <c r="C157" s="20"/>
      <c r="D157" s="21"/>
      <c r="E157" s="2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>
      <c r="A158" s="20"/>
      <c r="B158" s="20"/>
      <c r="C158" s="20"/>
      <c r="D158" s="21"/>
      <c r="E158" s="2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>
      <c r="A159" s="20"/>
      <c r="B159" s="20"/>
      <c r="C159" s="20"/>
      <c r="D159" s="21"/>
      <c r="E159" s="2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>
      <c r="A160" s="20"/>
      <c r="B160" s="20"/>
      <c r="C160" s="20"/>
      <c r="D160" s="21"/>
      <c r="E160" s="2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>
      <c r="A161" s="20"/>
      <c r="B161" s="20"/>
      <c r="C161" s="20"/>
      <c r="D161" s="21"/>
      <c r="E161" s="2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>
      <c r="A162" s="20"/>
      <c r="B162" s="20"/>
      <c r="C162" s="20"/>
      <c r="D162" s="21"/>
      <c r="E162" s="2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>
      <c r="A163" s="20"/>
      <c r="B163" s="20"/>
      <c r="C163" s="20"/>
      <c r="D163" s="21"/>
      <c r="E163" s="2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>
      <c r="A164" s="20"/>
      <c r="B164" s="20"/>
      <c r="C164" s="20"/>
      <c r="D164" s="21"/>
      <c r="E164" s="2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>
      <c r="A165" s="20"/>
      <c r="B165" s="20"/>
      <c r="C165" s="20"/>
      <c r="D165" s="21"/>
      <c r="E165" s="2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>
      <c r="A166" s="20"/>
      <c r="B166" s="20"/>
      <c r="C166" s="20"/>
      <c r="D166" s="21"/>
      <c r="E166" s="2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>
      <c r="A167" s="20"/>
      <c r="B167" s="20"/>
      <c r="C167" s="20"/>
      <c r="D167" s="21"/>
      <c r="E167" s="2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>
      <c r="A168" s="20"/>
      <c r="B168" s="20"/>
      <c r="C168" s="20"/>
      <c r="D168" s="21"/>
      <c r="E168" s="2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>
      <c r="A169" s="20"/>
      <c r="B169" s="20"/>
      <c r="C169" s="20"/>
      <c r="D169" s="21"/>
      <c r="E169" s="2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>
      <c r="A170" s="20"/>
      <c r="B170" s="20"/>
      <c r="C170" s="20"/>
      <c r="D170" s="21"/>
      <c r="E170" s="2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>
      <c r="A171" s="20"/>
      <c r="B171" s="20"/>
      <c r="C171" s="20"/>
      <c r="D171" s="21"/>
      <c r="E171" s="2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>
      <c r="A172" s="20"/>
      <c r="B172" s="20"/>
      <c r="C172" s="20"/>
      <c r="D172" s="21"/>
      <c r="E172" s="2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>
      <c r="A173" s="20"/>
      <c r="B173" s="20"/>
      <c r="C173" s="20"/>
      <c r="D173" s="21"/>
      <c r="E173" s="2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>
      <c r="A174" s="20"/>
      <c r="B174" s="20"/>
      <c r="C174" s="20"/>
      <c r="D174" s="21"/>
      <c r="E174" s="2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>
      <c r="A175" s="20"/>
      <c r="B175" s="20"/>
      <c r="C175" s="20"/>
      <c r="D175" s="21"/>
      <c r="E175" s="2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>
      <c r="A176" s="20"/>
      <c r="B176" s="20"/>
      <c r="C176" s="20"/>
      <c r="D176" s="21"/>
      <c r="E176" s="2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>
      <c r="A177" s="20"/>
      <c r="B177" s="20"/>
      <c r="C177" s="20"/>
      <c r="D177" s="21"/>
      <c r="E177" s="2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>
      <c r="A178" s="20"/>
      <c r="B178" s="20"/>
      <c r="C178" s="20"/>
      <c r="D178" s="21"/>
      <c r="E178" s="2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>
      <c r="A179" s="20"/>
      <c r="B179" s="20"/>
      <c r="C179" s="20"/>
      <c r="D179" s="21"/>
      <c r="E179" s="2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>
      <c r="A180" s="20"/>
      <c r="B180" s="20"/>
      <c r="C180" s="20"/>
      <c r="D180" s="21"/>
      <c r="E180" s="2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>
      <c r="A181" s="20"/>
      <c r="B181" s="20"/>
      <c r="C181" s="20"/>
      <c r="D181" s="21"/>
      <c r="E181" s="2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>
      <c r="A182" s="20"/>
      <c r="B182" s="20"/>
      <c r="C182" s="20"/>
      <c r="D182" s="21"/>
      <c r="E182" s="2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>
      <c r="A183" s="20"/>
      <c r="B183" s="20"/>
      <c r="C183" s="20"/>
      <c r="D183" s="21"/>
      <c r="E183" s="2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>
      <c r="A184" s="20"/>
      <c r="B184" s="20"/>
      <c r="C184" s="20"/>
      <c r="D184" s="21"/>
      <c r="E184" s="2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>
      <c r="A185" s="20"/>
      <c r="B185" s="20"/>
      <c r="C185" s="20"/>
      <c r="D185" s="21"/>
      <c r="E185" s="2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>
      <c r="A186" s="20"/>
      <c r="B186" s="20"/>
      <c r="C186" s="20"/>
      <c r="D186" s="21"/>
      <c r="E186" s="2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>
      <c r="A187" s="20"/>
      <c r="B187" s="20"/>
      <c r="C187" s="20"/>
      <c r="D187" s="21"/>
      <c r="E187" s="2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>
      <c r="A188" s="20"/>
      <c r="B188" s="20"/>
      <c r="C188" s="20"/>
      <c r="D188" s="21"/>
      <c r="E188" s="2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>
      <c r="A189" s="20"/>
      <c r="B189" s="20"/>
      <c r="C189" s="20"/>
      <c r="D189" s="21"/>
      <c r="E189" s="2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>
      <c r="A190" s="20"/>
      <c r="B190" s="20"/>
      <c r="C190" s="20"/>
      <c r="D190" s="21"/>
      <c r="E190" s="2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>
      <c r="A191" s="20"/>
      <c r="B191" s="20"/>
      <c r="C191" s="20"/>
      <c r="D191" s="21"/>
      <c r="E191" s="2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>
      <c r="A192" s="20"/>
      <c r="B192" s="20"/>
      <c r="C192" s="20"/>
      <c r="D192" s="21"/>
      <c r="E192" s="2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>
      <c r="A193" s="20"/>
      <c r="B193" s="20"/>
      <c r="C193" s="20"/>
      <c r="D193" s="21"/>
      <c r="E193" s="2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>
      <c r="A194" s="20"/>
      <c r="B194" s="20"/>
      <c r="C194" s="20"/>
      <c r="D194" s="21"/>
      <c r="E194" s="2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>
      <c r="A195" s="20"/>
      <c r="B195" s="20"/>
      <c r="C195" s="20"/>
      <c r="D195" s="21"/>
      <c r="E195" s="2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>
      <c r="A196" s="20"/>
      <c r="B196" s="20"/>
      <c r="C196" s="20"/>
      <c r="D196" s="21"/>
      <c r="E196" s="2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>
      <c r="A197" s="20"/>
      <c r="B197" s="20"/>
      <c r="C197" s="20"/>
      <c r="D197" s="21"/>
      <c r="E197" s="2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>
      <c r="A198" s="20"/>
      <c r="B198" s="20"/>
      <c r="C198" s="20"/>
      <c r="D198" s="21"/>
      <c r="E198" s="2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>
      <c r="A199" s="20"/>
      <c r="B199" s="20"/>
      <c r="C199" s="20"/>
      <c r="D199" s="21"/>
      <c r="E199" s="2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>
      <c r="A200" s="20"/>
      <c r="B200" s="20"/>
      <c r="C200" s="20"/>
      <c r="D200" s="21"/>
      <c r="E200" s="2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>
      <c r="A201" s="20"/>
      <c r="B201" s="20"/>
      <c r="C201" s="20"/>
      <c r="D201" s="21"/>
      <c r="E201" s="2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>
      <c r="A202" s="20"/>
      <c r="B202" s="20"/>
      <c r="C202" s="20"/>
      <c r="D202" s="21"/>
      <c r="E202" s="2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>
      <c r="A203" s="20"/>
      <c r="B203" s="20"/>
      <c r="C203" s="20"/>
      <c r="D203" s="21"/>
      <c r="E203" s="2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>
      <c r="A204" s="20"/>
      <c r="B204" s="20"/>
      <c r="C204" s="20"/>
      <c r="D204" s="21"/>
      <c r="E204" s="2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>
      <c r="A205" s="20"/>
      <c r="B205" s="20"/>
      <c r="C205" s="20"/>
      <c r="D205" s="21"/>
      <c r="E205" s="2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>
      <c r="A206" s="20"/>
      <c r="B206" s="20"/>
      <c r="C206" s="20"/>
      <c r="D206" s="21"/>
      <c r="E206" s="2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>
      <c r="A207" s="20"/>
      <c r="B207" s="20"/>
      <c r="C207" s="20"/>
      <c r="D207" s="21"/>
      <c r="E207" s="2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>
      <c r="A208" s="20"/>
      <c r="B208" s="20"/>
      <c r="C208" s="20"/>
      <c r="D208" s="21"/>
      <c r="E208" s="2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>
      <c r="A209" s="20"/>
      <c r="B209" s="20"/>
      <c r="C209" s="20"/>
      <c r="D209" s="21"/>
      <c r="E209" s="2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>
      <c r="A210" s="20"/>
      <c r="B210" s="20"/>
      <c r="C210" s="20"/>
      <c r="D210" s="21"/>
      <c r="E210" s="2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>
      <c r="A211" s="20"/>
      <c r="B211" s="20"/>
      <c r="C211" s="20"/>
      <c r="D211" s="21"/>
      <c r="E211" s="2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>
      <c r="A212" s="20"/>
      <c r="B212" s="20"/>
      <c r="C212" s="20"/>
      <c r="D212" s="21"/>
      <c r="E212" s="2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>
      <c r="A213" s="20"/>
      <c r="B213" s="20"/>
      <c r="C213" s="20"/>
      <c r="D213" s="21"/>
      <c r="E213" s="2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>
      <c r="A214" s="20"/>
      <c r="B214" s="20"/>
      <c r="C214" s="20"/>
      <c r="D214" s="21"/>
      <c r="E214" s="2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>
      <c r="A215" s="20"/>
      <c r="B215" s="20"/>
      <c r="C215" s="20"/>
      <c r="D215" s="21"/>
      <c r="E215" s="2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>
      <c r="A216" s="20"/>
      <c r="B216" s="20"/>
      <c r="C216" s="20"/>
      <c r="D216" s="21"/>
      <c r="E216" s="2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>
      <c r="A217" s="20"/>
      <c r="B217" s="20"/>
      <c r="C217" s="20"/>
      <c r="D217" s="21"/>
      <c r="E217" s="2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>
      <c r="A218" s="20"/>
      <c r="B218" s="20"/>
      <c r="C218" s="20"/>
      <c r="D218" s="21"/>
      <c r="E218" s="2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>
      <c r="A219" s="20"/>
      <c r="B219" s="20"/>
      <c r="C219" s="20"/>
      <c r="D219" s="21"/>
      <c r="E219" s="2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>
      <c r="A220" s="20"/>
      <c r="B220" s="20"/>
      <c r="C220" s="20"/>
      <c r="D220" s="21"/>
      <c r="E220" s="2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>
      <c r="A221" s="20"/>
      <c r="B221" s="20"/>
      <c r="C221" s="20"/>
      <c r="D221" s="21"/>
      <c r="E221" s="2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>
      <c r="A222" s="20"/>
      <c r="B222" s="20"/>
      <c r="C222" s="20"/>
      <c r="D222" s="21"/>
      <c r="E222" s="2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>
      <c r="A223" s="20"/>
      <c r="B223" s="20"/>
      <c r="C223" s="20"/>
      <c r="D223" s="21"/>
      <c r="E223" s="2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>
      <c r="A224" s="20"/>
      <c r="B224" s="20"/>
      <c r="C224" s="20"/>
      <c r="D224" s="21"/>
      <c r="E224" s="2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>
      <c r="A225" s="20"/>
      <c r="B225" s="20"/>
      <c r="C225" s="20"/>
      <c r="D225" s="21"/>
      <c r="E225" s="2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>
      <c r="A226" s="20"/>
      <c r="B226" s="20"/>
      <c r="C226" s="20"/>
      <c r="D226" s="21"/>
      <c r="E226" s="2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>
      <c r="A227" s="20"/>
      <c r="B227" s="20"/>
      <c r="C227" s="20"/>
      <c r="D227" s="21"/>
      <c r="E227" s="2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>
      <c r="A228" s="20"/>
      <c r="B228" s="20"/>
      <c r="C228" s="20"/>
      <c r="D228" s="21"/>
      <c r="E228" s="2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>
      <c r="A229" s="20"/>
      <c r="B229" s="20"/>
      <c r="C229" s="20"/>
      <c r="D229" s="21"/>
      <c r="E229" s="2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>
      <c r="A230" s="20"/>
      <c r="B230" s="20"/>
      <c r="C230" s="20"/>
      <c r="D230" s="21"/>
      <c r="E230" s="2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>
      <c r="A231" s="20"/>
      <c r="B231" s="20"/>
      <c r="C231" s="20"/>
      <c r="D231" s="21"/>
      <c r="E231" s="2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>
      <c r="A232" s="20"/>
      <c r="B232" s="20"/>
      <c r="C232" s="20"/>
      <c r="D232" s="21"/>
      <c r="E232" s="2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>
      <c r="A233" s="20"/>
      <c r="B233" s="20"/>
      <c r="C233" s="20"/>
      <c r="D233" s="21"/>
      <c r="E233" s="2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>
      <c r="A234" s="20"/>
      <c r="B234" s="20"/>
      <c r="C234" s="20"/>
      <c r="D234" s="21"/>
      <c r="E234" s="2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>
      <c r="A235" s="20"/>
      <c r="B235" s="20"/>
      <c r="C235" s="20"/>
      <c r="D235" s="21"/>
      <c r="E235" s="2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>
      <c r="A236" s="20"/>
      <c r="B236" s="20"/>
      <c r="C236" s="20"/>
      <c r="D236" s="21"/>
      <c r="E236" s="2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>
      <c r="A237" s="20"/>
      <c r="B237" s="20"/>
      <c r="C237" s="20"/>
      <c r="D237" s="21"/>
      <c r="E237" s="2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>
      <c r="A238" s="20"/>
      <c r="B238" s="20"/>
      <c r="C238" s="20"/>
      <c r="D238" s="21"/>
      <c r="E238" s="2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>
      <c r="A239" s="20"/>
      <c r="B239" s="20"/>
      <c r="C239" s="20"/>
      <c r="D239" s="21"/>
      <c r="E239" s="2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>
      <c r="A240" s="20"/>
      <c r="B240" s="20"/>
      <c r="C240" s="20"/>
      <c r="D240" s="21"/>
      <c r="E240" s="2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>
      <c r="A241" s="20"/>
      <c r="B241" s="20"/>
      <c r="C241" s="20"/>
      <c r="D241" s="21"/>
      <c r="E241" s="2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>
      <c r="A242" s="20"/>
      <c r="B242" s="20"/>
      <c r="C242" s="20"/>
      <c r="D242" s="21"/>
      <c r="E242" s="2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>
      <c r="A243" s="20"/>
      <c r="B243" s="20"/>
      <c r="C243" s="20"/>
      <c r="D243" s="21"/>
      <c r="E243" s="2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>
      <c r="A244" s="20"/>
      <c r="B244" s="20"/>
      <c r="C244" s="20"/>
      <c r="D244" s="21"/>
      <c r="E244" s="2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>
      <c r="A245" s="20"/>
      <c r="B245" s="20"/>
      <c r="C245" s="20"/>
      <c r="D245" s="21"/>
      <c r="E245" s="2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>
      <c r="A246" s="20"/>
      <c r="B246" s="20"/>
      <c r="C246" s="20"/>
      <c r="D246" s="21"/>
      <c r="E246" s="2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>
      <c r="A247" s="20"/>
      <c r="B247" s="20"/>
      <c r="C247" s="20"/>
      <c r="D247" s="21"/>
      <c r="E247" s="2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>
      <c r="A248" s="20"/>
      <c r="B248" s="20"/>
      <c r="C248" s="20"/>
      <c r="D248" s="21"/>
      <c r="E248" s="2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>
      <c r="A249" s="20"/>
      <c r="B249" s="20"/>
      <c r="C249" s="20"/>
      <c r="D249" s="21"/>
      <c r="E249" s="2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>
      <c r="A250" s="20"/>
      <c r="B250" s="20"/>
      <c r="C250" s="20"/>
      <c r="D250" s="21"/>
      <c r="E250" s="2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>
      <c r="A251" s="20"/>
      <c r="B251" s="20"/>
      <c r="C251" s="20"/>
      <c r="D251" s="21"/>
      <c r="E251" s="2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>
      <c r="A252" s="20"/>
      <c r="B252" s="20"/>
      <c r="C252" s="20"/>
      <c r="D252" s="21"/>
      <c r="E252" s="2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>
      <c r="A253" s="20"/>
      <c r="B253" s="20"/>
      <c r="C253" s="20"/>
      <c r="D253" s="21"/>
      <c r="E253" s="2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>
      <c r="A254" s="20"/>
      <c r="B254" s="20"/>
      <c r="C254" s="20"/>
      <c r="D254" s="21"/>
      <c r="E254" s="2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>
      <c r="A255" s="20"/>
      <c r="B255" s="20"/>
      <c r="C255" s="20"/>
      <c r="D255" s="21"/>
      <c r="E255" s="2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>
      <c r="A256" s="20"/>
      <c r="B256" s="20"/>
      <c r="C256" s="20"/>
      <c r="D256" s="21"/>
      <c r="E256" s="2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>
      <c r="A257" s="20"/>
      <c r="B257" s="20"/>
      <c r="C257" s="20"/>
      <c r="D257" s="21"/>
      <c r="E257" s="2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>
      <c r="A258" s="20"/>
      <c r="B258" s="20"/>
      <c r="C258" s="20"/>
      <c r="D258" s="21"/>
      <c r="E258" s="2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>
      <c r="A259" s="20"/>
      <c r="B259" s="20"/>
      <c r="C259" s="20"/>
      <c r="D259" s="21"/>
      <c r="E259" s="2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>
      <c r="A260" s="20"/>
      <c r="B260" s="20"/>
      <c r="C260" s="20"/>
      <c r="D260" s="21"/>
      <c r="E260" s="2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>
      <c r="A261" s="20"/>
      <c r="B261" s="20"/>
      <c r="C261" s="20"/>
      <c r="D261" s="21"/>
      <c r="E261" s="2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>
      <c r="A262" s="20"/>
      <c r="B262" s="20"/>
      <c r="C262" s="20"/>
      <c r="D262" s="21"/>
      <c r="E262" s="2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>
      <c r="A263" s="20"/>
      <c r="B263" s="20"/>
      <c r="C263" s="20"/>
      <c r="D263" s="21"/>
      <c r="E263" s="2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>
      <c r="A264" s="20"/>
      <c r="B264" s="20"/>
      <c r="C264" s="20"/>
      <c r="D264" s="21"/>
      <c r="E264" s="2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>
      <c r="A265" s="20"/>
      <c r="B265" s="20"/>
      <c r="C265" s="20"/>
      <c r="D265" s="21"/>
      <c r="E265" s="2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>
      <c r="A266" s="20"/>
      <c r="B266" s="20"/>
      <c r="C266" s="20"/>
      <c r="D266" s="21"/>
      <c r="E266" s="2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>
      <c r="A267" s="20"/>
      <c r="B267" s="20"/>
      <c r="C267" s="20"/>
      <c r="D267" s="21"/>
      <c r="E267" s="2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>
      <c r="A268" s="20"/>
      <c r="B268" s="20"/>
      <c r="C268" s="20"/>
      <c r="D268" s="21"/>
      <c r="E268" s="2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>
      <c r="A269" s="20"/>
      <c r="B269" s="20"/>
      <c r="C269" s="20"/>
      <c r="D269" s="21"/>
      <c r="E269" s="2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>
      <c r="A270" s="20"/>
      <c r="B270" s="20"/>
      <c r="C270" s="20"/>
      <c r="D270" s="21"/>
      <c r="E270" s="2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>
      <c r="A271" s="20"/>
      <c r="B271" s="20"/>
      <c r="C271" s="20"/>
      <c r="D271" s="21"/>
      <c r="E271" s="2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>
      <c r="A272" s="20"/>
      <c r="B272" s="20"/>
      <c r="C272" s="20"/>
      <c r="D272" s="21"/>
      <c r="E272" s="2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>
      <c r="A273" s="20"/>
      <c r="B273" s="20"/>
      <c r="C273" s="20"/>
      <c r="D273" s="21"/>
      <c r="E273" s="2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>
      <c r="A274" s="20"/>
      <c r="B274" s="20"/>
      <c r="C274" s="20"/>
      <c r="D274" s="21"/>
      <c r="E274" s="2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>
      <c r="A275" s="20"/>
      <c r="B275" s="20"/>
      <c r="C275" s="20"/>
      <c r="D275" s="21"/>
      <c r="E275" s="2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>
      <c r="A276" s="20"/>
      <c r="B276" s="20"/>
      <c r="C276" s="20"/>
      <c r="D276" s="21"/>
      <c r="E276" s="2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>
      <c r="A277" s="20"/>
      <c r="B277" s="20"/>
      <c r="C277" s="20"/>
      <c r="D277" s="21"/>
      <c r="E277" s="2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>
      <c r="A278" s="20"/>
      <c r="B278" s="20"/>
      <c r="C278" s="20"/>
      <c r="D278" s="21"/>
      <c r="E278" s="2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>
      <c r="A279" s="20"/>
      <c r="B279" s="20"/>
      <c r="C279" s="20"/>
      <c r="D279" s="21"/>
      <c r="E279" s="2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>
      <c r="A280" s="20"/>
      <c r="B280" s="20"/>
      <c r="C280" s="20"/>
      <c r="D280" s="21"/>
      <c r="E280" s="2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>
      <c r="A281" s="20"/>
      <c r="B281" s="20"/>
      <c r="C281" s="20"/>
      <c r="D281" s="21"/>
      <c r="E281" s="2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>
      <c r="A282" s="20"/>
      <c r="B282" s="20"/>
      <c r="C282" s="20"/>
      <c r="D282" s="21"/>
      <c r="E282" s="2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>
      <c r="A283" s="20"/>
      <c r="B283" s="20"/>
      <c r="C283" s="20"/>
      <c r="D283" s="21"/>
      <c r="E283" s="2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>
      <c r="A284" s="20"/>
      <c r="B284" s="20"/>
      <c r="C284" s="20"/>
      <c r="D284" s="21"/>
      <c r="E284" s="2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>
      <c r="A285" s="20"/>
      <c r="B285" s="20"/>
      <c r="C285" s="20"/>
      <c r="D285" s="21"/>
      <c r="E285" s="2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>
      <c r="A286" s="20"/>
      <c r="B286" s="20"/>
      <c r="C286" s="20"/>
      <c r="D286" s="21"/>
      <c r="E286" s="2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>
      <c r="A287" s="20"/>
      <c r="B287" s="20"/>
      <c r="C287" s="20"/>
      <c r="D287" s="21"/>
      <c r="E287" s="2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>
      <c r="A288" s="20"/>
      <c r="B288" s="20"/>
      <c r="C288" s="20"/>
      <c r="D288" s="21"/>
      <c r="E288" s="2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>
      <c r="A289" s="20"/>
      <c r="B289" s="20"/>
      <c r="C289" s="20"/>
      <c r="D289" s="21"/>
      <c r="E289" s="2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>
      <c r="A290" s="20"/>
      <c r="B290" s="20"/>
      <c r="C290" s="20"/>
      <c r="D290" s="21"/>
      <c r="E290" s="2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>
      <c r="A291" s="20"/>
      <c r="B291" s="20"/>
      <c r="C291" s="20"/>
      <c r="D291" s="21"/>
      <c r="E291" s="2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>
      <c r="A292" s="20"/>
      <c r="B292" s="20"/>
      <c r="C292" s="20"/>
      <c r="D292" s="21"/>
      <c r="E292" s="2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>
      <c r="A293" s="20"/>
      <c r="B293" s="20"/>
      <c r="C293" s="20"/>
      <c r="D293" s="21"/>
      <c r="E293" s="2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>
      <c r="A294" s="20"/>
      <c r="B294" s="20"/>
      <c r="C294" s="20"/>
      <c r="D294" s="21"/>
      <c r="E294" s="2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>
      <c r="A295" s="20"/>
      <c r="B295" s="20"/>
      <c r="C295" s="20"/>
      <c r="D295" s="21"/>
      <c r="E295" s="2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>
      <c r="A296" s="20"/>
      <c r="B296" s="20"/>
      <c r="C296" s="20"/>
      <c r="D296" s="21"/>
      <c r="E296" s="2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>
      <c r="A297" s="20"/>
      <c r="B297" s="20"/>
      <c r="C297" s="20"/>
      <c r="D297" s="21"/>
      <c r="E297" s="2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>
      <c r="A298" s="20"/>
      <c r="B298" s="20"/>
      <c r="C298" s="20"/>
      <c r="D298" s="21"/>
      <c r="E298" s="2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>
      <c r="A299" s="20"/>
      <c r="B299" s="20"/>
      <c r="C299" s="20"/>
      <c r="D299" s="21"/>
      <c r="E299" s="2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>
      <c r="A300" s="20"/>
      <c r="B300" s="20"/>
      <c r="C300" s="20"/>
      <c r="D300" s="21"/>
      <c r="E300" s="2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>
      <c r="A301" s="20"/>
      <c r="B301" s="20"/>
      <c r="C301" s="20"/>
      <c r="D301" s="21"/>
      <c r="E301" s="2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>
      <c r="A302" s="20"/>
      <c r="B302" s="20"/>
      <c r="C302" s="20"/>
      <c r="D302" s="21"/>
      <c r="E302" s="2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>
      <c r="A303" s="20"/>
      <c r="B303" s="20"/>
      <c r="C303" s="20"/>
      <c r="D303" s="21"/>
      <c r="E303" s="2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>
      <c r="A304" s="20"/>
      <c r="B304" s="20"/>
      <c r="C304" s="20"/>
      <c r="D304" s="21"/>
      <c r="E304" s="2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>
      <c r="A305" s="20"/>
      <c r="B305" s="20"/>
      <c r="C305" s="20"/>
      <c r="D305" s="21"/>
      <c r="E305" s="2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>
      <c r="A306" s="20"/>
      <c r="B306" s="20"/>
      <c r="C306" s="20"/>
      <c r="D306" s="21"/>
      <c r="E306" s="2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>
      <c r="A307" s="20"/>
      <c r="B307" s="20"/>
      <c r="C307" s="20"/>
      <c r="D307" s="21"/>
      <c r="E307" s="2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>
      <c r="A308" s="20"/>
      <c r="B308" s="20"/>
      <c r="C308" s="20"/>
      <c r="D308" s="21"/>
      <c r="E308" s="2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>
      <c r="A309" s="20"/>
      <c r="B309" s="20"/>
      <c r="C309" s="20"/>
      <c r="D309" s="21"/>
      <c r="E309" s="2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>
      <c r="A310" s="20"/>
      <c r="B310" s="20"/>
      <c r="C310" s="20"/>
      <c r="D310" s="21"/>
      <c r="E310" s="2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>
      <c r="A311" s="20"/>
      <c r="B311" s="20"/>
      <c r="C311" s="20"/>
      <c r="D311" s="21"/>
      <c r="E311" s="2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>
      <c r="A312" s="20"/>
      <c r="B312" s="20"/>
      <c r="C312" s="20"/>
      <c r="D312" s="21"/>
      <c r="E312" s="2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>
      <c r="A313" s="20"/>
      <c r="B313" s="20"/>
      <c r="C313" s="20"/>
      <c r="D313" s="21"/>
      <c r="E313" s="2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>
      <c r="A314" s="20"/>
      <c r="B314" s="20"/>
      <c r="C314" s="20"/>
      <c r="D314" s="21"/>
      <c r="E314" s="2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>
      <c r="A315" s="20"/>
      <c r="B315" s="20"/>
      <c r="C315" s="20"/>
      <c r="D315" s="21"/>
      <c r="E315" s="2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>
      <c r="A316" s="20"/>
      <c r="B316" s="20"/>
      <c r="C316" s="20"/>
      <c r="D316" s="21"/>
      <c r="E316" s="2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>
      <c r="A317" s="20"/>
      <c r="B317" s="20"/>
      <c r="C317" s="20"/>
      <c r="D317" s="21"/>
      <c r="E317" s="2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>
      <c r="A318" s="20"/>
      <c r="B318" s="20"/>
      <c r="C318" s="20"/>
      <c r="D318" s="21"/>
      <c r="E318" s="2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>
      <c r="A319" s="20"/>
      <c r="B319" s="20"/>
      <c r="C319" s="20"/>
      <c r="D319" s="21"/>
      <c r="E319" s="2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>
      <c r="A320" s="20"/>
      <c r="B320" s="20"/>
      <c r="C320" s="20"/>
      <c r="D320" s="21"/>
      <c r="E320" s="2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>
      <c r="A321" s="20"/>
      <c r="B321" s="20"/>
      <c r="C321" s="20"/>
      <c r="D321" s="21"/>
      <c r="E321" s="2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>
      <c r="A322" s="20"/>
      <c r="B322" s="20"/>
      <c r="C322" s="20"/>
      <c r="D322" s="21"/>
      <c r="E322" s="2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>
      <c r="A323" s="20"/>
      <c r="B323" s="20"/>
      <c r="C323" s="20"/>
      <c r="D323" s="21"/>
      <c r="E323" s="2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>
      <c r="A324" s="20"/>
      <c r="B324" s="20"/>
      <c r="C324" s="20"/>
      <c r="D324" s="21"/>
      <c r="E324" s="2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>
      <c r="A325" s="20"/>
      <c r="B325" s="20"/>
      <c r="C325" s="20"/>
      <c r="D325" s="21"/>
      <c r="E325" s="2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>
      <c r="A326" s="20"/>
      <c r="B326" s="20"/>
      <c r="C326" s="20"/>
      <c r="D326" s="21"/>
      <c r="E326" s="2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>
      <c r="A327" s="20"/>
      <c r="B327" s="20"/>
      <c r="C327" s="20"/>
      <c r="D327" s="21"/>
      <c r="E327" s="2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>
      <c r="A328" s="20"/>
      <c r="B328" s="20"/>
      <c r="C328" s="20"/>
      <c r="D328" s="21"/>
      <c r="E328" s="2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>
      <c r="A329" s="20"/>
      <c r="B329" s="20"/>
      <c r="C329" s="20"/>
      <c r="D329" s="21"/>
      <c r="E329" s="2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>
      <c r="A330" s="20"/>
      <c r="B330" s="20"/>
      <c r="C330" s="20"/>
      <c r="D330" s="21"/>
      <c r="E330" s="2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>
      <c r="A331" s="20"/>
      <c r="B331" s="20"/>
      <c r="C331" s="20"/>
      <c r="D331" s="21"/>
      <c r="E331" s="2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>
      <c r="A332" s="20"/>
      <c r="B332" s="20"/>
      <c r="C332" s="20"/>
      <c r="D332" s="21"/>
      <c r="E332" s="2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>
      <c r="A333" s="20"/>
      <c r="B333" s="20"/>
      <c r="C333" s="20"/>
      <c r="D333" s="21"/>
      <c r="E333" s="2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>
      <c r="A334" s="20"/>
      <c r="B334" s="20"/>
      <c r="C334" s="20"/>
      <c r="D334" s="21"/>
      <c r="E334" s="2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>
      <c r="A335" s="20"/>
      <c r="B335" s="20"/>
      <c r="C335" s="20"/>
      <c r="D335" s="21"/>
      <c r="E335" s="2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>
      <c r="A336" s="20"/>
      <c r="B336" s="20"/>
      <c r="C336" s="20"/>
      <c r="D336" s="21"/>
      <c r="E336" s="2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>
      <c r="A337" s="20"/>
      <c r="B337" s="20"/>
      <c r="C337" s="20"/>
      <c r="D337" s="21"/>
      <c r="E337" s="2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>
      <c r="A338" s="20"/>
      <c r="B338" s="20"/>
      <c r="C338" s="20"/>
      <c r="D338" s="21"/>
      <c r="E338" s="2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>
      <c r="A339" s="20"/>
      <c r="B339" s="20"/>
      <c r="C339" s="20"/>
      <c r="D339" s="21"/>
      <c r="E339" s="2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>
      <c r="A340" s="20"/>
      <c r="B340" s="20"/>
      <c r="C340" s="20"/>
      <c r="D340" s="21"/>
      <c r="E340" s="2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>
      <c r="A341" s="20"/>
      <c r="B341" s="20"/>
      <c r="C341" s="20"/>
      <c r="D341" s="21"/>
      <c r="E341" s="2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>
      <c r="A342" s="20"/>
      <c r="B342" s="20"/>
      <c r="C342" s="20"/>
      <c r="D342" s="21"/>
      <c r="E342" s="2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>
      <c r="A343" s="20"/>
      <c r="B343" s="20"/>
      <c r="C343" s="20"/>
      <c r="D343" s="21"/>
      <c r="E343" s="2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>
      <c r="A344" s="20"/>
      <c r="B344" s="20"/>
      <c r="C344" s="20"/>
      <c r="D344" s="21"/>
      <c r="E344" s="2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>
      <c r="A345" s="20"/>
      <c r="B345" s="20"/>
      <c r="C345" s="20"/>
      <c r="D345" s="21"/>
      <c r="E345" s="2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>
      <c r="A346" s="20"/>
      <c r="B346" s="20"/>
      <c r="C346" s="20"/>
      <c r="D346" s="21"/>
      <c r="E346" s="2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>
      <c r="A347" s="20"/>
      <c r="B347" s="20"/>
      <c r="C347" s="20"/>
      <c r="D347" s="21"/>
      <c r="E347" s="2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>
      <c r="A348" s="20"/>
      <c r="B348" s="20"/>
      <c r="C348" s="20"/>
      <c r="D348" s="21"/>
      <c r="E348" s="2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>
      <c r="A349" s="20"/>
      <c r="B349" s="20"/>
      <c r="C349" s="20"/>
      <c r="D349" s="21"/>
      <c r="E349" s="2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>
      <c r="A350" s="20"/>
      <c r="B350" s="20"/>
      <c r="C350" s="20"/>
      <c r="D350" s="21"/>
      <c r="E350" s="2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>
      <c r="A351" s="20"/>
      <c r="B351" s="20"/>
      <c r="C351" s="20"/>
      <c r="D351" s="21"/>
      <c r="E351" s="2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>
      <c r="A352" s="20"/>
      <c r="B352" s="20"/>
      <c r="C352" s="20"/>
      <c r="D352" s="21"/>
      <c r="E352" s="2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>
      <c r="A353" s="20"/>
      <c r="B353" s="20"/>
      <c r="C353" s="20"/>
      <c r="D353" s="21"/>
      <c r="E353" s="2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>
      <c r="A354" s="20"/>
      <c r="B354" s="20"/>
      <c r="C354" s="20"/>
      <c r="D354" s="21"/>
      <c r="E354" s="2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</sheetData>
  <sheetProtection sheet="1" objects="1" scenarios="1"/>
  <mergeCells count="60">
    <mergeCell ref="A117:D117"/>
    <mergeCell ref="A124:B124"/>
    <mergeCell ref="A126:D126"/>
    <mergeCell ref="B106:C106"/>
    <mergeCell ref="B107:C107"/>
    <mergeCell ref="A108:C108"/>
    <mergeCell ref="A110:D110"/>
    <mergeCell ref="A115:B115"/>
    <mergeCell ref="A94:B94"/>
    <mergeCell ref="A96:D96"/>
    <mergeCell ref="A98:D98"/>
    <mergeCell ref="A102:B102"/>
    <mergeCell ref="A104:D104"/>
    <mergeCell ref="A67:B67"/>
    <mergeCell ref="A69:D69"/>
    <mergeCell ref="A76:B76"/>
    <mergeCell ref="A78:D78"/>
    <mergeCell ref="A86:D86"/>
    <mergeCell ref="A84:B84"/>
    <mergeCell ref="A43:B43"/>
    <mergeCell ref="A45:D45"/>
    <mergeCell ref="A47:D47"/>
    <mergeCell ref="A54:B54"/>
    <mergeCell ref="A56:D56"/>
    <mergeCell ref="C27:D27"/>
    <mergeCell ref="C28:D28"/>
    <mergeCell ref="C29:D29"/>
    <mergeCell ref="A30:D30"/>
    <mergeCell ref="A34:D34"/>
    <mergeCell ref="A21:D21"/>
    <mergeCell ref="A22:D22"/>
    <mergeCell ref="A24:D24"/>
    <mergeCell ref="C25:D25"/>
    <mergeCell ref="C26:D26"/>
    <mergeCell ref="B14:C14"/>
    <mergeCell ref="A16:C16"/>
    <mergeCell ref="A17:B17"/>
    <mergeCell ref="A18:B18"/>
    <mergeCell ref="A19:B19"/>
    <mergeCell ref="A10:D10"/>
    <mergeCell ref="E1:E3"/>
    <mergeCell ref="B11:C11"/>
    <mergeCell ref="B12:C12"/>
    <mergeCell ref="B13:C13"/>
    <mergeCell ref="A1:D2"/>
    <mergeCell ref="A3:D3"/>
    <mergeCell ref="A5:D5"/>
    <mergeCell ref="A6:D6"/>
    <mergeCell ref="A8:D8"/>
    <mergeCell ref="A151:B151"/>
    <mergeCell ref="A152:B152"/>
    <mergeCell ref="A153:B153"/>
    <mergeCell ref="A154:B154"/>
    <mergeCell ref="E129:E130"/>
    <mergeCell ref="E131:E136"/>
    <mergeCell ref="A137:B137"/>
    <mergeCell ref="A139:D139"/>
    <mergeCell ref="A147:B147"/>
    <mergeCell ref="A149:B149"/>
    <mergeCell ref="A150:B150"/>
  </mergeCells>
  <conditionalFormatting sqref="E61">
    <cfRule type="notContainsBlanks" dxfId="2" priority="1">
      <formula>LEN(TRIM(E61))&gt;0</formula>
    </cfRule>
  </conditionalFormatting>
  <printOptions headings="1"/>
  <pageMargins left="0.51181102362204722" right="0.31496062992125984" top="0.55118110236220474" bottom="0.55118110236220474" header="0" footer="0"/>
  <pageSetup paperSize="9" scale="75" fitToHeight="0" orientation="landscape" r:id="rId1"/>
  <headerFooter>
    <oddHeader>&amp;RPreço de referência - vigilância noturna - Reitoria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4"/>
  <sheetViews>
    <sheetView showGridLines="0" workbookViewId="0">
      <selection activeCell="E1" sqref="E1:E3"/>
    </sheetView>
  </sheetViews>
  <sheetFormatPr defaultColWidth="14.42578125" defaultRowHeight="15" customHeight="1"/>
  <cols>
    <col min="1" max="1" width="17" customWidth="1"/>
    <col min="2" max="2" width="57.28515625" customWidth="1"/>
    <col min="3" max="3" width="22" customWidth="1"/>
    <col min="4" max="4" width="20.85546875" customWidth="1"/>
    <col min="5" max="5" width="64.85546875" customWidth="1"/>
    <col min="6" max="6" width="15.85546875" customWidth="1"/>
    <col min="7" max="7" width="15.140625" customWidth="1"/>
    <col min="8" max="25" width="8" customWidth="1"/>
  </cols>
  <sheetData>
    <row r="1" spans="1:25" ht="32.25" customHeight="1">
      <c r="A1" s="152" t="s">
        <v>0</v>
      </c>
      <c r="B1" s="153"/>
      <c r="C1" s="153"/>
      <c r="D1" s="153"/>
      <c r="E1" s="180" t="s">
        <v>230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0.75" customHeight="1">
      <c r="A2" s="154"/>
      <c r="B2" s="150"/>
      <c r="C2" s="150"/>
      <c r="D2" s="150"/>
      <c r="E2" s="17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>
      <c r="A3" s="155" t="s">
        <v>3</v>
      </c>
      <c r="B3" s="146"/>
      <c r="C3" s="146"/>
      <c r="D3" s="146"/>
      <c r="E3" s="17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>
      <c r="A4" s="2"/>
      <c r="B4" s="2"/>
      <c r="C4" s="2"/>
      <c r="D4" s="2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>
      <c r="A5" s="156" t="s">
        <v>6</v>
      </c>
      <c r="B5" s="157"/>
      <c r="C5" s="157"/>
      <c r="D5" s="158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>
      <c r="A6" s="156" t="s">
        <v>8</v>
      </c>
      <c r="B6" s="157"/>
      <c r="C6" s="157"/>
      <c r="D6" s="158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>
      <c r="A7" s="5"/>
      <c r="B7" s="5"/>
      <c r="C7" s="5"/>
      <c r="D7" s="5"/>
      <c r="E7" s="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>
      <c r="A8" s="159" t="s">
        <v>9</v>
      </c>
      <c r="B8" s="150"/>
      <c r="C8" s="150"/>
      <c r="D8" s="150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>
      <c r="A9" s="6"/>
      <c r="B9" s="6"/>
      <c r="C9" s="6"/>
      <c r="D9" s="6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>
      <c r="A10" s="147" t="s">
        <v>10</v>
      </c>
      <c r="B10" s="148"/>
      <c r="C10" s="148"/>
      <c r="D10" s="148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>
      <c r="A11" s="7" t="s">
        <v>11</v>
      </c>
      <c r="B11" s="151" t="s">
        <v>12</v>
      </c>
      <c r="C11" s="140"/>
      <c r="D11" s="8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>
      <c r="A12" s="9" t="s">
        <v>13</v>
      </c>
      <c r="B12" s="151" t="s">
        <v>14</v>
      </c>
      <c r="C12" s="140"/>
      <c r="D12" s="8" t="s">
        <v>16</v>
      </c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>
      <c r="A13" s="9" t="s">
        <v>17</v>
      </c>
      <c r="B13" s="151" t="s">
        <v>18</v>
      </c>
      <c r="C13" s="140"/>
      <c r="D13" s="8" t="s">
        <v>19</v>
      </c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>
      <c r="A14" s="9" t="s">
        <v>20</v>
      </c>
      <c r="B14" s="151" t="s">
        <v>21</v>
      </c>
      <c r="C14" s="140"/>
      <c r="D14" s="8">
        <v>12</v>
      </c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>
      <c r="A15" s="10"/>
      <c r="B15" s="11"/>
      <c r="C15" s="10"/>
      <c r="D15" s="12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>
      <c r="A16" s="147" t="s">
        <v>22</v>
      </c>
      <c r="B16" s="148"/>
      <c r="C16" s="148"/>
      <c r="D16" s="12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63">
      <c r="A17" s="160" t="s">
        <v>23</v>
      </c>
      <c r="B17" s="161"/>
      <c r="C17" s="13" t="s">
        <v>24</v>
      </c>
      <c r="D17" s="14" t="s">
        <v>25</v>
      </c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>
      <c r="A18" s="162" t="s">
        <v>26</v>
      </c>
      <c r="B18" s="140"/>
      <c r="C18" s="7" t="s">
        <v>28</v>
      </c>
      <c r="D18" s="15">
        <v>1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>
      <c r="A19" s="163"/>
      <c r="B19" s="140"/>
      <c r="C19" s="7"/>
      <c r="D19" s="15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>
      <c r="A20" s="16"/>
      <c r="B20" s="16"/>
      <c r="C20" s="10"/>
      <c r="D20" s="10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>
      <c r="A21" s="164" t="s">
        <v>29</v>
      </c>
      <c r="B21" s="150"/>
      <c r="C21" s="150"/>
      <c r="D21" s="150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>
      <c r="A22" s="165" t="s">
        <v>30</v>
      </c>
      <c r="B22" s="150"/>
      <c r="C22" s="150"/>
      <c r="D22" s="150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>
      <c r="A23" s="17"/>
      <c r="B23" s="17"/>
      <c r="C23" s="17"/>
      <c r="D23" s="17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>
      <c r="A24" s="166" t="s">
        <v>31</v>
      </c>
      <c r="B24" s="167"/>
      <c r="C24" s="167"/>
      <c r="D24" s="140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>
      <c r="A25" s="18">
        <v>1</v>
      </c>
      <c r="B25" s="19" t="s">
        <v>32</v>
      </c>
      <c r="C25" s="168" t="s">
        <v>26</v>
      </c>
      <c r="D25" s="140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>
      <c r="A26" s="18">
        <v>2</v>
      </c>
      <c r="B26" s="19" t="s">
        <v>33</v>
      </c>
      <c r="C26" s="168" t="s">
        <v>34</v>
      </c>
      <c r="D26" s="140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>
      <c r="A27" s="18">
        <v>3</v>
      </c>
      <c r="B27" s="19" t="s">
        <v>35</v>
      </c>
      <c r="C27" s="169">
        <v>1342.92</v>
      </c>
      <c r="D27" s="140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>
      <c r="A28" s="18">
        <v>4</v>
      </c>
      <c r="B28" s="19" t="s">
        <v>36</v>
      </c>
      <c r="C28" s="151" t="s">
        <v>37</v>
      </c>
      <c r="D28" s="140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>
      <c r="A29" s="18">
        <v>5</v>
      </c>
      <c r="B29" s="19" t="s">
        <v>38</v>
      </c>
      <c r="C29" s="170">
        <v>43831</v>
      </c>
      <c r="D29" s="140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>
      <c r="A30" s="171"/>
      <c r="B30" s="172"/>
      <c r="C30" s="172"/>
      <c r="D30" s="172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>
      <c r="A31" s="20"/>
      <c r="B31" s="20"/>
      <c r="C31" s="20"/>
      <c r="D31" s="21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>
      <c r="A32" s="20"/>
      <c r="B32" s="20"/>
      <c r="C32" s="20"/>
      <c r="D32" s="21"/>
      <c r="E32" s="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>
      <c r="A33" s="24"/>
      <c r="B33" s="20"/>
      <c r="C33" s="20"/>
      <c r="D33" s="21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0.25">
      <c r="A34" s="173" t="s">
        <v>39</v>
      </c>
      <c r="B34" s="146"/>
      <c r="C34" s="146"/>
      <c r="D34" s="146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>
      <c r="A35" s="20"/>
      <c r="B35" s="20"/>
      <c r="C35" s="20"/>
      <c r="D35" s="21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>
      <c r="A36" s="25">
        <v>1</v>
      </c>
      <c r="B36" s="26" t="s">
        <v>40</v>
      </c>
      <c r="C36" s="26" t="s">
        <v>41</v>
      </c>
      <c r="D36" s="21"/>
      <c r="E36" s="2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>
      <c r="A37" s="27" t="s">
        <v>11</v>
      </c>
      <c r="B37" s="28" t="s">
        <v>42</v>
      </c>
      <c r="C37" s="29">
        <v>1342.92</v>
      </c>
      <c r="D37" s="21"/>
      <c r="E37" s="30" t="s">
        <v>43</v>
      </c>
      <c r="F37" s="3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78.75">
      <c r="A38" s="27" t="s">
        <v>13</v>
      </c>
      <c r="B38" s="28" t="s">
        <v>44</v>
      </c>
      <c r="C38" s="29">
        <f>30%*$C$37</f>
        <v>402.87600000000003</v>
      </c>
      <c r="D38" s="21"/>
      <c r="E38" s="30" t="s">
        <v>45</v>
      </c>
      <c r="F38" s="3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>
      <c r="A39" s="27" t="s">
        <v>17</v>
      </c>
      <c r="B39" s="28" t="s">
        <v>46</v>
      </c>
      <c r="C39" s="29">
        <v>0</v>
      </c>
      <c r="D39" s="21"/>
      <c r="E39" s="30" t="s">
        <v>47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>
      <c r="A40" s="27" t="s">
        <v>20</v>
      </c>
      <c r="B40" s="28" t="s">
        <v>48</v>
      </c>
      <c r="C40" s="29">
        <v>0</v>
      </c>
      <c r="D40" s="21"/>
      <c r="E40" s="3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>
      <c r="A41" s="27" t="s">
        <v>50</v>
      </c>
      <c r="B41" s="28" t="s">
        <v>51</v>
      </c>
      <c r="C41" s="29">
        <v>0</v>
      </c>
      <c r="D41" s="21"/>
      <c r="E41" s="3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>
      <c r="A42" s="27" t="s">
        <v>52</v>
      </c>
      <c r="B42" s="28" t="s">
        <v>53</v>
      </c>
      <c r="C42" s="29">
        <v>0</v>
      </c>
      <c r="D42" s="21"/>
      <c r="E42" s="3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>
      <c r="A43" s="144" t="s">
        <v>54</v>
      </c>
      <c r="B43" s="140"/>
      <c r="C43" s="35">
        <f>SUM($C$37:$C$42)</f>
        <v>1745.796</v>
      </c>
      <c r="D43" s="36"/>
      <c r="E43" s="30" t="s">
        <v>55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>
      <c r="A44" s="20"/>
      <c r="B44" s="20"/>
      <c r="C44" s="20"/>
      <c r="D44" s="21"/>
      <c r="E44" s="2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0.25">
      <c r="A45" s="173" t="s">
        <v>56</v>
      </c>
      <c r="B45" s="146"/>
      <c r="C45" s="146"/>
      <c r="D45" s="146"/>
      <c r="E45" s="2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>
      <c r="A46" s="37"/>
      <c r="B46" s="20"/>
      <c r="C46" s="20"/>
      <c r="D46" s="21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>
      <c r="A47" s="174" t="s">
        <v>57</v>
      </c>
      <c r="B47" s="146"/>
      <c r="C47" s="146"/>
      <c r="D47" s="146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>
      <c r="A48" s="20"/>
      <c r="B48" s="20"/>
      <c r="C48" s="20"/>
      <c r="D48" s="21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>
      <c r="A49" s="25" t="s">
        <v>58</v>
      </c>
      <c r="B49" s="26" t="s">
        <v>59</v>
      </c>
      <c r="C49" s="26" t="s">
        <v>60</v>
      </c>
      <c r="D49" s="26" t="s">
        <v>41</v>
      </c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31.5">
      <c r="A50" s="27" t="s">
        <v>11</v>
      </c>
      <c r="B50" s="28" t="s">
        <v>61</v>
      </c>
      <c r="C50" s="38">
        <f>(1/12)</f>
        <v>8.3333333333333329E-2</v>
      </c>
      <c r="D50" s="39">
        <f>$C$50*$C$43</f>
        <v>145.483</v>
      </c>
      <c r="E50" s="30" t="s">
        <v>62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27" t="s">
        <v>13</v>
      </c>
      <c r="B51" s="28" t="s">
        <v>63</v>
      </c>
      <c r="C51" s="38">
        <f>(1+1/3)/12</f>
        <v>0.1111111111111111</v>
      </c>
      <c r="D51" s="39">
        <f>$C$51*$C$43</f>
        <v>193.97733333333332</v>
      </c>
      <c r="E51" s="41" t="s">
        <v>64</v>
      </c>
      <c r="F51" s="4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43"/>
      <c r="B52" s="44"/>
      <c r="C52" s="45" t="s">
        <v>65</v>
      </c>
      <c r="D52" s="46">
        <f>$D$50+$D$51</f>
        <v>339.46033333333332</v>
      </c>
      <c r="E52" s="30" t="s">
        <v>66</v>
      </c>
      <c r="F52" s="4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hidden="1">
      <c r="A53" s="47" t="s">
        <v>17</v>
      </c>
      <c r="B53" s="48" t="s">
        <v>67</v>
      </c>
      <c r="C53" s="49"/>
      <c r="D53" s="29">
        <f>C53*D52</f>
        <v>0</v>
      </c>
      <c r="E53" s="5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hidden="1">
      <c r="A54" s="144" t="s">
        <v>54</v>
      </c>
      <c r="B54" s="140"/>
      <c r="C54" s="45" t="s">
        <v>65</v>
      </c>
      <c r="D54" s="35">
        <f>$D$50+$D$51</f>
        <v>339.46033333333332</v>
      </c>
      <c r="E54" s="4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>
      <c r="A55" s="20"/>
      <c r="B55" s="20"/>
      <c r="C55" s="20"/>
      <c r="D55" s="21"/>
      <c r="E55" s="2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>
      <c r="A56" s="175" t="s">
        <v>68</v>
      </c>
      <c r="B56" s="146"/>
      <c r="C56" s="146"/>
      <c r="D56" s="146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>
      <c r="A57" s="20"/>
      <c r="B57" s="20"/>
      <c r="C57" s="20"/>
      <c r="D57" s="21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47.25">
      <c r="A58" s="25" t="s">
        <v>69</v>
      </c>
      <c r="B58" s="26" t="s">
        <v>70</v>
      </c>
      <c r="C58" s="26" t="s">
        <v>71</v>
      </c>
      <c r="D58" s="51" t="s">
        <v>41</v>
      </c>
      <c r="E58" s="52" t="s">
        <v>72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>
      <c r="A59" s="27" t="s">
        <v>11</v>
      </c>
      <c r="B59" s="28" t="s">
        <v>73</v>
      </c>
      <c r="C59" s="38">
        <v>0.2</v>
      </c>
      <c r="D59" s="54">
        <f>$C$59*($C$43+$D$52)</f>
        <v>417.05126666666666</v>
      </c>
      <c r="E59" s="52" t="s">
        <v>74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>
      <c r="A60" s="27" t="s">
        <v>13</v>
      </c>
      <c r="B60" s="28" t="s">
        <v>75</v>
      </c>
      <c r="C60" s="38">
        <v>2.5000000000000001E-2</v>
      </c>
      <c r="D60" s="54">
        <f>$C$60*($C$43+$D$52)</f>
        <v>52.131408333333333</v>
      </c>
      <c r="E60" s="52" t="s">
        <v>76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94.5">
      <c r="A61" s="27" t="s">
        <v>17</v>
      </c>
      <c r="B61" s="28" t="s">
        <v>77</v>
      </c>
      <c r="C61" s="38">
        <f>3%*2</f>
        <v>0.06</v>
      </c>
      <c r="D61" s="54">
        <f>$C$61*($C$43+$D$52)</f>
        <v>125.11537999999999</v>
      </c>
      <c r="E61" s="133" t="s">
        <v>229</v>
      </c>
      <c r="F61" s="4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>
      <c r="A62" s="27" t="s">
        <v>20</v>
      </c>
      <c r="B62" s="28" t="s">
        <v>78</v>
      </c>
      <c r="C62" s="38">
        <v>1.4999999999999999E-2</v>
      </c>
      <c r="D62" s="54">
        <f>$C$62*($C$43+$D$52)</f>
        <v>31.278844999999997</v>
      </c>
      <c r="E62" s="52" t="s">
        <v>79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>
      <c r="A63" s="27" t="s">
        <v>50</v>
      </c>
      <c r="B63" s="28" t="s">
        <v>80</v>
      </c>
      <c r="C63" s="38">
        <v>0.01</v>
      </c>
      <c r="D63" s="54">
        <f>$C$63*($C$43+$D$52)</f>
        <v>20.852563333333332</v>
      </c>
      <c r="E63" s="52" t="s">
        <v>81</v>
      </c>
      <c r="F63" s="4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>
      <c r="A64" s="27" t="s">
        <v>52</v>
      </c>
      <c r="B64" s="28" t="s">
        <v>82</v>
      </c>
      <c r="C64" s="38">
        <v>6.0000000000000001E-3</v>
      </c>
      <c r="D64" s="54">
        <f>$C$64*($C$43+$D$52)</f>
        <v>12.511538</v>
      </c>
      <c r="E64" s="52" t="s">
        <v>83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>
      <c r="A65" s="27" t="s">
        <v>84</v>
      </c>
      <c r="B65" s="28" t="s">
        <v>85</v>
      </c>
      <c r="C65" s="38">
        <v>2E-3</v>
      </c>
      <c r="D65" s="54">
        <f>$C$65*($C$43+$D$52)</f>
        <v>4.1705126666666663</v>
      </c>
      <c r="E65" s="52" t="s">
        <v>86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>
      <c r="A66" s="27" t="s">
        <v>87</v>
      </c>
      <c r="B66" s="28" t="s">
        <v>88</v>
      </c>
      <c r="C66" s="38">
        <v>0.08</v>
      </c>
      <c r="D66" s="54">
        <f>$C$66*($C$43+$D$52)</f>
        <v>166.82050666666666</v>
      </c>
      <c r="E66" s="52" t="s">
        <v>89</v>
      </c>
      <c r="F66" s="4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>
      <c r="A67" s="144" t="s">
        <v>90</v>
      </c>
      <c r="B67" s="140"/>
      <c r="C67" s="45">
        <f>SUM($C$59:$C$66)</f>
        <v>0.39800000000000008</v>
      </c>
      <c r="D67" s="56">
        <f>SUM($D$59:$D$66)</f>
        <v>829.93202066666674</v>
      </c>
      <c r="E67" s="57" t="s">
        <v>91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>
      <c r="A68" s="20"/>
      <c r="B68" s="20"/>
      <c r="C68" s="20"/>
      <c r="D68" s="21"/>
      <c r="E68" s="2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>
      <c r="A69" s="174" t="s">
        <v>92</v>
      </c>
      <c r="B69" s="146"/>
      <c r="C69" s="146"/>
      <c r="D69" s="146"/>
      <c r="E69" s="2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>
      <c r="A70" s="20"/>
      <c r="B70" s="20"/>
      <c r="C70" s="20"/>
      <c r="D70" s="21"/>
      <c r="E70" s="2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>
      <c r="A71" s="25" t="s">
        <v>93</v>
      </c>
      <c r="B71" s="26" t="s">
        <v>94</v>
      </c>
      <c r="C71" s="26" t="s">
        <v>41</v>
      </c>
      <c r="D71" s="21"/>
      <c r="E71" s="2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31.5">
      <c r="A72" s="27" t="s">
        <v>11</v>
      </c>
      <c r="B72" s="58" t="s">
        <v>95</v>
      </c>
      <c r="C72" s="59">
        <v>0</v>
      </c>
      <c r="D72" s="61"/>
      <c r="E72" s="33" t="s">
        <v>97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47.25">
      <c r="A73" s="27" t="s">
        <v>13</v>
      </c>
      <c r="B73" s="58" t="s">
        <v>98</v>
      </c>
      <c r="C73" s="60">
        <f>(15*27)-(15%*(15*27))</f>
        <v>344.25</v>
      </c>
      <c r="D73" s="61"/>
      <c r="E73" s="33" t="s">
        <v>99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78.75">
      <c r="A74" s="27" t="s">
        <v>17</v>
      </c>
      <c r="B74" s="58" t="s">
        <v>100</v>
      </c>
      <c r="C74" s="60">
        <v>71.78</v>
      </c>
      <c r="D74" s="21"/>
      <c r="E74" s="30" t="s">
        <v>101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>
      <c r="A75" s="27" t="s">
        <v>50</v>
      </c>
      <c r="B75" s="28" t="s">
        <v>53</v>
      </c>
      <c r="C75" s="29">
        <v>0</v>
      </c>
      <c r="D75" s="2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>
      <c r="A76" s="144" t="s">
        <v>54</v>
      </c>
      <c r="B76" s="140"/>
      <c r="C76" s="35">
        <f>SUM($C$72:$C$75)</f>
        <v>416.03</v>
      </c>
      <c r="D76" s="21"/>
      <c r="E76" s="30" t="s">
        <v>102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>
      <c r="A77" s="20"/>
      <c r="B77" s="20"/>
      <c r="C77" s="20"/>
      <c r="D77" s="21"/>
      <c r="E77" s="2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>
      <c r="A78" s="174" t="s">
        <v>103</v>
      </c>
      <c r="B78" s="146"/>
      <c r="C78" s="146"/>
      <c r="D78" s="146"/>
      <c r="E78" s="2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>
      <c r="A79" s="20"/>
      <c r="B79" s="20"/>
      <c r="C79" s="20"/>
      <c r="D79" s="21"/>
      <c r="E79" s="2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>
      <c r="A80" s="25">
        <v>2</v>
      </c>
      <c r="B80" s="26" t="s">
        <v>104</v>
      </c>
      <c r="C80" s="26" t="s">
        <v>41</v>
      </c>
      <c r="D80" s="21"/>
      <c r="E80" s="2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>
      <c r="A81" s="27" t="s">
        <v>58</v>
      </c>
      <c r="B81" s="28" t="s">
        <v>59</v>
      </c>
      <c r="C81" s="29">
        <f>$D$52</f>
        <v>339.46033333333332</v>
      </c>
      <c r="D81" s="21"/>
      <c r="E81" s="30" t="s">
        <v>105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>
      <c r="A82" s="27" t="s">
        <v>69</v>
      </c>
      <c r="B82" s="28" t="s">
        <v>70</v>
      </c>
      <c r="C82" s="29">
        <f>$D$67</f>
        <v>829.93202066666674</v>
      </c>
      <c r="D82" s="21"/>
      <c r="E82" s="30" t="s">
        <v>106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>
      <c r="A83" s="27" t="s">
        <v>93</v>
      </c>
      <c r="B83" s="28" t="s">
        <v>94</v>
      </c>
      <c r="C83" s="29">
        <f>$C$76</f>
        <v>416.03</v>
      </c>
      <c r="D83" s="21"/>
      <c r="E83" s="30" t="s">
        <v>107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>
      <c r="A84" s="144" t="s">
        <v>54</v>
      </c>
      <c r="B84" s="140"/>
      <c r="C84" s="35">
        <f>SUM($C$81:$C$83)</f>
        <v>1585.422354</v>
      </c>
      <c r="D84" s="21"/>
      <c r="E84" s="30" t="s">
        <v>109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>
      <c r="A85" s="20"/>
      <c r="B85" s="20"/>
      <c r="C85" s="20"/>
      <c r="D85" s="21"/>
      <c r="E85" s="2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0.25">
      <c r="A86" s="173" t="s">
        <v>110</v>
      </c>
      <c r="B86" s="146"/>
      <c r="C86" s="146"/>
      <c r="D86" s="146"/>
      <c r="E86" s="23"/>
      <c r="F86" s="4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>
      <c r="A87" s="20"/>
      <c r="B87" s="20"/>
      <c r="C87" s="20"/>
      <c r="D87" s="21"/>
      <c r="E87" s="2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>
      <c r="A88" s="25">
        <v>3</v>
      </c>
      <c r="B88" s="26" t="s">
        <v>111</v>
      </c>
      <c r="C88" s="26" t="s">
        <v>41</v>
      </c>
      <c r="D88" s="21"/>
      <c r="E88" s="2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78.75">
      <c r="A89" s="27" t="s">
        <v>11</v>
      </c>
      <c r="B89" s="62" t="s">
        <v>112</v>
      </c>
      <c r="C89" s="53">
        <f>($C$43+$D$52+$D$66+$C$76)/12</f>
        <v>222.34223666666662</v>
      </c>
      <c r="D89" s="21"/>
      <c r="E89" s="33" t="s">
        <v>113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31.5">
      <c r="A90" s="27" t="s">
        <v>13</v>
      </c>
      <c r="B90" s="62" t="s">
        <v>114</v>
      </c>
      <c r="C90" s="53">
        <f>40%*$D$66</f>
        <v>66.728202666666661</v>
      </c>
      <c r="D90" s="21"/>
      <c r="E90" s="33" t="s">
        <v>115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31.5">
      <c r="A91" s="27" t="s">
        <v>116</v>
      </c>
      <c r="B91" s="63" t="s">
        <v>117</v>
      </c>
      <c r="C91" s="55">
        <f>($C$89+$C$90)*50%</f>
        <v>144.53521966666665</v>
      </c>
      <c r="D91" s="21"/>
      <c r="E91" s="33" t="s">
        <v>118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31.5">
      <c r="A92" s="27" t="s">
        <v>17</v>
      </c>
      <c r="B92" s="62" t="s">
        <v>119</v>
      </c>
      <c r="C92" s="53">
        <f>40%*$D$66</f>
        <v>66.728202666666661</v>
      </c>
      <c r="D92" s="21"/>
      <c r="E92" s="33" t="s">
        <v>115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31.5">
      <c r="A93" s="27" t="s">
        <v>120</v>
      </c>
      <c r="B93" s="64" t="s">
        <v>121</v>
      </c>
      <c r="C93" s="55">
        <f>$C$92*50%</f>
        <v>33.364101333333331</v>
      </c>
      <c r="D93" s="21"/>
      <c r="E93" s="33" t="s">
        <v>123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>
      <c r="A94" s="144" t="s">
        <v>54</v>
      </c>
      <c r="B94" s="140"/>
      <c r="C94" s="55">
        <f>SUM($C$91+$C$93)</f>
        <v>177.89932099999999</v>
      </c>
      <c r="D94" s="21"/>
      <c r="E94" s="65" t="s">
        <v>124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>
      <c r="A95" s="20"/>
      <c r="B95" s="20"/>
      <c r="C95" s="20"/>
      <c r="D95" s="21"/>
      <c r="E95" s="2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0.25">
      <c r="A96" s="173" t="s">
        <v>125</v>
      </c>
      <c r="B96" s="146"/>
      <c r="C96" s="146"/>
      <c r="D96" s="146"/>
      <c r="E96" s="2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>
      <c r="A97" s="20"/>
      <c r="B97" s="20"/>
      <c r="C97" s="20"/>
      <c r="D97" s="21"/>
      <c r="E97" s="2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>
      <c r="A98" s="174" t="s">
        <v>126</v>
      </c>
      <c r="B98" s="146"/>
      <c r="C98" s="146"/>
      <c r="D98" s="146"/>
      <c r="E98" s="2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>
      <c r="A99" s="37"/>
      <c r="B99" s="20"/>
      <c r="C99" s="20"/>
      <c r="D99" s="21"/>
      <c r="E99" s="2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>
      <c r="A100" s="25" t="s">
        <v>127</v>
      </c>
      <c r="B100" s="26" t="s">
        <v>128</v>
      </c>
      <c r="C100" s="26" t="s">
        <v>129</v>
      </c>
      <c r="D100" s="66" t="s">
        <v>41</v>
      </c>
      <c r="E100" s="2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26">
      <c r="A101" s="27" t="s">
        <v>11</v>
      </c>
      <c r="B101" s="28" t="s">
        <v>130</v>
      </c>
      <c r="C101" s="67">
        <v>35</v>
      </c>
      <c r="D101" s="56">
        <f>(((($C$43+$C$84+$C$94)/30)*35)/12)</f>
        <v>341.16421840277781</v>
      </c>
      <c r="E101" s="70" t="s">
        <v>132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144" t="s">
        <v>90</v>
      </c>
      <c r="B102" s="140"/>
      <c r="C102" s="45" t="s">
        <v>65</v>
      </c>
      <c r="D102" s="55">
        <f>SUM($D$101)</f>
        <v>341.16421840277781</v>
      </c>
      <c r="E102" s="2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20"/>
      <c r="B103" s="20"/>
      <c r="C103" s="20"/>
      <c r="D103" s="21"/>
      <c r="E103" s="2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>
      <c r="A104" s="174" t="s">
        <v>133</v>
      </c>
      <c r="B104" s="146"/>
      <c r="C104" s="146"/>
      <c r="D104" s="146"/>
      <c r="E104" s="7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>
      <c r="A105" s="37"/>
      <c r="B105" s="20"/>
      <c r="C105" s="20"/>
      <c r="D105" s="21"/>
      <c r="E105" s="7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>
      <c r="A106" s="25" t="s">
        <v>134</v>
      </c>
      <c r="B106" s="144" t="s">
        <v>135</v>
      </c>
      <c r="C106" s="140"/>
      <c r="D106" s="26" t="s">
        <v>41</v>
      </c>
      <c r="E106" s="7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31.5">
      <c r="A107" s="72" t="s">
        <v>11</v>
      </c>
      <c r="B107" s="176" t="s">
        <v>136</v>
      </c>
      <c r="C107" s="140"/>
      <c r="D107" s="32">
        <v>178.35</v>
      </c>
      <c r="E107" s="33" t="s">
        <v>49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>
      <c r="A108" s="177" t="s">
        <v>54</v>
      </c>
      <c r="B108" s="167"/>
      <c r="C108" s="140"/>
      <c r="D108" s="35">
        <f>D107</f>
        <v>178.35</v>
      </c>
      <c r="E108" s="2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>
      <c r="A109" s="20"/>
      <c r="B109" s="20"/>
      <c r="C109" s="20"/>
      <c r="D109" s="21"/>
      <c r="E109" s="2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>
      <c r="A110" s="174" t="s">
        <v>137</v>
      </c>
      <c r="B110" s="146"/>
      <c r="C110" s="146"/>
      <c r="D110" s="146"/>
      <c r="E110" s="2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>
      <c r="A111" s="37"/>
      <c r="B111" s="20"/>
      <c r="C111" s="20"/>
      <c r="D111" s="21"/>
      <c r="E111" s="2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>
      <c r="A112" s="25">
        <v>4</v>
      </c>
      <c r="B112" s="26" t="s">
        <v>130</v>
      </c>
      <c r="C112" s="26" t="s">
        <v>41</v>
      </c>
      <c r="D112" s="21"/>
      <c r="E112" s="2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>
      <c r="A113" s="27" t="s">
        <v>127</v>
      </c>
      <c r="B113" s="28" t="s">
        <v>128</v>
      </c>
      <c r="C113" s="53">
        <f>$D$102</f>
        <v>341.16421840277781</v>
      </c>
      <c r="D113" s="21"/>
      <c r="E113" s="30" t="s">
        <v>138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>
      <c r="A114" s="27" t="s">
        <v>134</v>
      </c>
      <c r="B114" s="28" t="s">
        <v>135</v>
      </c>
      <c r="C114" s="53">
        <f>$D$108</f>
        <v>178.35</v>
      </c>
      <c r="D114" s="21"/>
      <c r="E114" s="30" t="s">
        <v>139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>
      <c r="A115" s="144" t="s">
        <v>54</v>
      </c>
      <c r="B115" s="140"/>
      <c r="C115" s="55">
        <f>SUM($C$113:$C$114)</f>
        <v>519.51421840277783</v>
      </c>
      <c r="D115" s="21"/>
      <c r="E115" s="30" t="s">
        <v>140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>
      <c r="A116" s="20"/>
      <c r="B116" s="20"/>
      <c r="C116" s="20"/>
      <c r="D116" s="21"/>
      <c r="E116" s="2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0.25">
      <c r="A117" s="173" t="s">
        <v>141</v>
      </c>
      <c r="B117" s="146"/>
      <c r="C117" s="146"/>
      <c r="D117" s="146"/>
      <c r="E117" s="2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>
      <c r="A118" s="20"/>
      <c r="B118" s="20"/>
      <c r="C118" s="20"/>
      <c r="D118" s="21"/>
      <c r="E118" s="2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>
      <c r="A119" s="25">
        <v>5</v>
      </c>
      <c r="B119" s="73" t="s">
        <v>142</v>
      </c>
      <c r="C119" s="26" t="s">
        <v>41</v>
      </c>
      <c r="D119" s="21"/>
      <c r="E119" s="2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>
      <c r="A120" s="27" t="s">
        <v>11</v>
      </c>
      <c r="B120" s="28" t="s">
        <v>143</v>
      </c>
      <c r="C120" s="59">
        <f>'Uniforme e Materiais - Guaramir'!K13</f>
        <v>30.275833333333335</v>
      </c>
      <c r="D120" s="76"/>
      <c r="E120" s="33" t="s">
        <v>144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>
      <c r="A121" s="27" t="s">
        <v>13</v>
      </c>
      <c r="B121" s="28" t="s">
        <v>145</v>
      </c>
      <c r="C121" s="59">
        <f>'Uniforme e Materiais - Guaramir'!J25</f>
        <v>3.8738888888888892</v>
      </c>
      <c r="D121" s="76"/>
      <c r="E121" s="33" t="s">
        <v>144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>
      <c r="A122" s="27" t="s">
        <v>17</v>
      </c>
      <c r="B122" s="28" t="s">
        <v>146</v>
      </c>
      <c r="C122" s="59">
        <v>0</v>
      </c>
      <c r="D122" s="76"/>
      <c r="E122" s="33" t="s">
        <v>144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>
      <c r="A123" s="27" t="s">
        <v>20</v>
      </c>
      <c r="B123" s="28" t="s">
        <v>53</v>
      </c>
      <c r="C123" s="59">
        <v>0</v>
      </c>
      <c r="D123" s="76"/>
      <c r="E123" s="33" t="s">
        <v>144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>
      <c r="A124" s="144" t="s">
        <v>90</v>
      </c>
      <c r="B124" s="140"/>
      <c r="C124" s="35">
        <f>SUM(C120:C123)</f>
        <v>34.149722222222223</v>
      </c>
      <c r="D124" s="21"/>
      <c r="E124" s="2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>
      <c r="A125" s="20"/>
      <c r="B125" s="20"/>
      <c r="C125" s="20"/>
      <c r="D125" s="21"/>
      <c r="E125" s="2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0.25">
      <c r="A126" s="173" t="s">
        <v>148</v>
      </c>
      <c r="B126" s="146"/>
      <c r="C126" s="146"/>
      <c r="D126" s="146"/>
      <c r="E126" s="2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>
      <c r="A127" s="20"/>
      <c r="B127" s="20"/>
      <c r="C127" s="20"/>
      <c r="D127" s="21"/>
      <c r="E127" s="2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>
      <c r="A128" s="25">
        <v>6</v>
      </c>
      <c r="B128" s="73" t="s">
        <v>149</v>
      </c>
      <c r="C128" s="26" t="s">
        <v>71</v>
      </c>
      <c r="D128" s="66" t="s">
        <v>41</v>
      </c>
      <c r="E128" s="2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4.75" customHeight="1">
      <c r="A129" s="27" t="s">
        <v>11</v>
      </c>
      <c r="B129" s="28" t="s">
        <v>150</v>
      </c>
      <c r="C129" s="38">
        <v>0.06</v>
      </c>
      <c r="D129" s="39">
        <f>C147*C129</f>
        <v>243.76689693750001</v>
      </c>
      <c r="E129" s="141" t="s">
        <v>151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1" customHeight="1">
      <c r="A130" s="27" t="s">
        <v>13</v>
      </c>
      <c r="B130" s="28" t="s">
        <v>152</v>
      </c>
      <c r="C130" s="38">
        <v>6.7900000000000002E-2</v>
      </c>
      <c r="D130" s="39">
        <f>C149*C130</f>
        <v>337.81728743414254</v>
      </c>
      <c r="E130" s="14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3.25" customHeight="1">
      <c r="A131" s="27" t="s">
        <v>17</v>
      </c>
      <c r="B131" s="28" t="s">
        <v>153</v>
      </c>
      <c r="C131" s="38">
        <f>SUM(C132+C135+C136)</f>
        <v>6.6500000000000004E-2</v>
      </c>
      <c r="D131" s="39">
        <f>C149*C131</f>
        <v>330.85198253859323</v>
      </c>
      <c r="E131" s="141" t="s">
        <v>156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>
      <c r="A132" s="27"/>
      <c r="B132" s="62" t="s">
        <v>157</v>
      </c>
      <c r="C132" s="38">
        <f>$C$133+$C$134</f>
        <v>3.6499999999999998E-2</v>
      </c>
      <c r="D132" s="39">
        <f>C149*C132</f>
        <v>181.59544906253612</v>
      </c>
      <c r="E132" s="14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>
      <c r="A133" s="27"/>
      <c r="B133" s="62" t="s">
        <v>158</v>
      </c>
      <c r="C133" s="82">
        <v>6.4999999999999997E-3</v>
      </c>
      <c r="D133" s="39">
        <f>C149*C133</f>
        <v>32.338915586479033</v>
      </c>
      <c r="E133" s="14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>
      <c r="A134" s="27"/>
      <c r="B134" s="62" t="s">
        <v>159</v>
      </c>
      <c r="C134" s="82">
        <v>0.03</v>
      </c>
      <c r="D134" s="39">
        <f>C149*C134</f>
        <v>149.25653347605709</v>
      </c>
      <c r="E134" s="14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>
      <c r="A135" s="27"/>
      <c r="B135" s="62" t="s">
        <v>160</v>
      </c>
      <c r="C135" s="38">
        <v>0</v>
      </c>
      <c r="D135" s="39" t="s">
        <v>65</v>
      </c>
      <c r="E135" s="14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>
      <c r="A136" s="27"/>
      <c r="B136" s="62" t="s">
        <v>161</v>
      </c>
      <c r="C136" s="82">
        <v>0.03</v>
      </c>
      <c r="D136" s="39">
        <f>C149*C136</f>
        <v>149.25653347605709</v>
      </c>
      <c r="E136" s="14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>
      <c r="A137" s="144" t="s">
        <v>162</v>
      </c>
      <c r="B137" s="140"/>
      <c r="C137" s="83">
        <f>(1+C129)/(1-C131-C130)-1</f>
        <v>0.22458410351201485</v>
      </c>
      <c r="D137" s="56">
        <f>(C43+C84+C94+C115+C124)*C137</f>
        <v>912.43616691023601</v>
      </c>
      <c r="E137" s="30" t="s">
        <v>163</v>
      </c>
      <c r="F137" s="84"/>
      <c r="G137" s="4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>
      <c r="A138" s="20"/>
      <c r="B138" s="20"/>
      <c r="C138" s="20"/>
      <c r="D138" s="21"/>
      <c r="E138" s="23"/>
      <c r="F138" s="1"/>
      <c r="G138" s="4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>
      <c r="A139" s="145" t="s">
        <v>165</v>
      </c>
      <c r="B139" s="146"/>
      <c r="C139" s="146"/>
      <c r="D139" s="146"/>
      <c r="E139" s="23"/>
      <c r="F139" s="1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1:25" ht="15.75">
      <c r="A140" s="20"/>
      <c r="B140" s="20"/>
      <c r="C140" s="20"/>
      <c r="D140" s="21"/>
      <c r="E140" s="23"/>
      <c r="F140" s="1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1:25" ht="31.5">
      <c r="A141" s="25"/>
      <c r="B141" s="26" t="s">
        <v>166</v>
      </c>
      <c r="C141" s="26" t="s">
        <v>41</v>
      </c>
      <c r="D141" s="21"/>
      <c r="E141" s="23"/>
      <c r="F141" s="1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1:25" ht="15.75">
      <c r="A142" s="43" t="s">
        <v>11</v>
      </c>
      <c r="B142" s="28" t="s">
        <v>39</v>
      </c>
      <c r="C142" s="53">
        <f>$C$43</f>
        <v>1745.796</v>
      </c>
      <c r="D142" s="21"/>
      <c r="E142" s="23"/>
      <c r="F142" s="1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1:25" ht="15.75">
      <c r="A143" s="43" t="s">
        <v>13</v>
      </c>
      <c r="B143" s="28" t="s">
        <v>56</v>
      </c>
      <c r="C143" s="53">
        <f>$C$84</f>
        <v>1585.422354</v>
      </c>
      <c r="D143" s="21"/>
      <c r="E143" s="23"/>
      <c r="F143" s="1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1:25" ht="15.75">
      <c r="A144" s="43" t="s">
        <v>17</v>
      </c>
      <c r="B144" s="28" t="s">
        <v>110</v>
      </c>
      <c r="C144" s="53">
        <f>$C$94</f>
        <v>177.89932099999999</v>
      </c>
      <c r="D144" s="21"/>
      <c r="E144" s="23"/>
      <c r="F144" s="1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1:25" ht="15.75">
      <c r="A145" s="43" t="s">
        <v>20</v>
      </c>
      <c r="B145" s="28" t="s">
        <v>125</v>
      </c>
      <c r="C145" s="53">
        <f>$C$115</f>
        <v>519.51421840277783</v>
      </c>
      <c r="D145" s="21"/>
      <c r="E145" s="23"/>
      <c r="F145" s="1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25" ht="15.75">
      <c r="A146" s="43" t="s">
        <v>50</v>
      </c>
      <c r="B146" s="28" t="s">
        <v>141</v>
      </c>
      <c r="C146" s="53">
        <f>$C$124</f>
        <v>34.149722222222223</v>
      </c>
      <c r="D146" s="21"/>
      <c r="E146" s="23"/>
      <c r="F146" s="1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1:25" ht="15.75">
      <c r="A147" s="144" t="s">
        <v>167</v>
      </c>
      <c r="B147" s="140"/>
      <c r="C147" s="53">
        <f>SUM($C$142:$C$146)</f>
        <v>4062.7816156250001</v>
      </c>
      <c r="D147" s="21"/>
      <c r="E147" s="23"/>
      <c r="F147" s="1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1:25" ht="15.75">
      <c r="A148" s="43" t="s">
        <v>52</v>
      </c>
      <c r="B148" s="28" t="s">
        <v>168</v>
      </c>
      <c r="C148" s="53">
        <f>$D$137</f>
        <v>912.43616691023601</v>
      </c>
      <c r="D148" s="21"/>
      <c r="E148" s="23"/>
      <c r="F148" s="1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1:25" ht="15.75">
      <c r="A149" s="139" t="s">
        <v>169</v>
      </c>
      <c r="B149" s="140"/>
      <c r="C149" s="87">
        <f>SUM($C$147:$C$148)</f>
        <v>4975.2177825352364</v>
      </c>
      <c r="D149" s="21"/>
      <c r="E149" s="23"/>
      <c r="F149" s="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1:25" ht="15.75">
      <c r="A150" s="139" t="s">
        <v>170</v>
      </c>
      <c r="B150" s="140"/>
      <c r="C150" s="87">
        <f>C149*2</f>
        <v>9950.4355650704729</v>
      </c>
      <c r="D150" s="21"/>
      <c r="E150" s="23"/>
      <c r="F150" s="4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>
      <c r="A151" s="139" t="s">
        <v>171</v>
      </c>
      <c r="B151" s="140"/>
      <c r="C151" s="87">
        <f>C150*1</f>
        <v>9950.4355650704729</v>
      </c>
      <c r="D151" s="21"/>
      <c r="E151" s="2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>
      <c r="A152" s="139" t="s">
        <v>174</v>
      </c>
      <c r="B152" s="140"/>
      <c r="C152" s="87">
        <f t="shared" ref="C152:C153" si="0">C149*12</f>
        <v>59702.613390422834</v>
      </c>
      <c r="D152" s="21"/>
      <c r="E152" s="2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>
      <c r="A153" s="139" t="s">
        <v>175</v>
      </c>
      <c r="B153" s="140"/>
      <c r="C153" s="87">
        <f t="shared" si="0"/>
        <v>119405.22678084567</v>
      </c>
      <c r="D153" s="21"/>
      <c r="E153" s="23"/>
      <c r="F153" s="4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>
      <c r="A154" s="139" t="s">
        <v>177</v>
      </c>
      <c r="B154" s="140"/>
      <c r="C154" s="87">
        <f>C153*1</f>
        <v>119405.22678084567</v>
      </c>
      <c r="D154" s="21"/>
      <c r="E154" s="2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>
      <c r="A155" s="20"/>
      <c r="B155" s="20"/>
      <c r="C155" s="20"/>
      <c r="D155" s="21"/>
      <c r="E155" s="2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>
      <c r="A156" s="20"/>
      <c r="B156" s="20"/>
      <c r="C156" s="20"/>
      <c r="D156" s="21"/>
      <c r="E156" s="2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>
      <c r="A157" s="20"/>
      <c r="B157" s="20"/>
      <c r="C157" s="20"/>
      <c r="D157" s="21"/>
      <c r="E157" s="2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>
      <c r="A158" s="20"/>
      <c r="B158" s="20"/>
      <c r="C158" s="20"/>
      <c r="D158" s="21"/>
      <c r="E158" s="2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>
      <c r="A159" s="20"/>
      <c r="B159" s="20"/>
      <c r="C159" s="20"/>
      <c r="D159" s="21"/>
      <c r="E159" s="2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>
      <c r="A160" s="20"/>
      <c r="B160" s="20"/>
      <c r="C160" s="20"/>
      <c r="D160" s="21"/>
      <c r="E160" s="2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>
      <c r="A161" s="20"/>
      <c r="B161" s="20"/>
      <c r="C161" s="20"/>
      <c r="D161" s="21"/>
      <c r="E161" s="2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>
      <c r="A162" s="20"/>
      <c r="B162" s="20"/>
      <c r="C162" s="20"/>
      <c r="D162" s="21"/>
      <c r="E162" s="2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>
      <c r="A163" s="20"/>
      <c r="B163" s="20"/>
      <c r="C163" s="20"/>
      <c r="D163" s="21"/>
      <c r="E163" s="2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>
      <c r="A164" s="20"/>
      <c r="B164" s="20"/>
      <c r="C164" s="20"/>
      <c r="D164" s="21"/>
      <c r="E164" s="2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>
      <c r="A165" s="20"/>
      <c r="B165" s="20"/>
      <c r="C165" s="20"/>
      <c r="D165" s="21"/>
      <c r="E165" s="2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>
      <c r="A166" s="20"/>
      <c r="B166" s="20"/>
      <c r="C166" s="20"/>
      <c r="D166" s="21"/>
      <c r="E166" s="2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>
      <c r="A167" s="20"/>
      <c r="B167" s="20"/>
      <c r="C167" s="20"/>
      <c r="D167" s="21"/>
      <c r="E167" s="2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>
      <c r="A168" s="20"/>
      <c r="B168" s="20"/>
      <c r="C168" s="20"/>
      <c r="D168" s="21"/>
      <c r="E168" s="2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>
      <c r="A169" s="20"/>
      <c r="B169" s="20"/>
      <c r="C169" s="20"/>
      <c r="D169" s="21"/>
      <c r="E169" s="2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>
      <c r="A170" s="20"/>
      <c r="B170" s="20"/>
      <c r="C170" s="20"/>
      <c r="D170" s="21"/>
      <c r="E170" s="2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>
      <c r="A171" s="20"/>
      <c r="B171" s="20"/>
      <c r="C171" s="20"/>
      <c r="D171" s="21"/>
      <c r="E171" s="2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>
      <c r="A172" s="20"/>
      <c r="B172" s="20"/>
      <c r="C172" s="20"/>
      <c r="D172" s="21"/>
      <c r="E172" s="2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>
      <c r="A173" s="20"/>
      <c r="B173" s="20"/>
      <c r="C173" s="20"/>
      <c r="D173" s="21"/>
      <c r="E173" s="2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>
      <c r="A174" s="20"/>
      <c r="B174" s="20"/>
      <c r="C174" s="20"/>
      <c r="D174" s="21"/>
      <c r="E174" s="2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>
      <c r="A175" s="20"/>
      <c r="B175" s="20"/>
      <c r="C175" s="20"/>
      <c r="D175" s="21"/>
      <c r="E175" s="2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>
      <c r="A176" s="20"/>
      <c r="B176" s="20"/>
      <c r="C176" s="20"/>
      <c r="D176" s="21"/>
      <c r="E176" s="2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>
      <c r="A177" s="20"/>
      <c r="B177" s="20"/>
      <c r="C177" s="20"/>
      <c r="D177" s="21"/>
      <c r="E177" s="2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>
      <c r="A178" s="20"/>
      <c r="B178" s="20"/>
      <c r="C178" s="20"/>
      <c r="D178" s="21"/>
      <c r="E178" s="2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>
      <c r="A179" s="20"/>
      <c r="B179" s="20"/>
      <c r="C179" s="20"/>
      <c r="D179" s="21"/>
      <c r="E179" s="2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>
      <c r="A180" s="20"/>
      <c r="B180" s="20"/>
      <c r="C180" s="20"/>
      <c r="D180" s="21"/>
      <c r="E180" s="2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>
      <c r="A181" s="20"/>
      <c r="B181" s="20"/>
      <c r="C181" s="20"/>
      <c r="D181" s="21"/>
      <c r="E181" s="2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>
      <c r="A182" s="20"/>
      <c r="B182" s="20"/>
      <c r="C182" s="20"/>
      <c r="D182" s="21"/>
      <c r="E182" s="2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>
      <c r="A183" s="20"/>
      <c r="B183" s="20"/>
      <c r="C183" s="20"/>
      <c r="D183" s="21"/>
      <c r="E183" s="2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>
      <c r="A184" s="20"/>
      <c r="B184" s="20"/>
      <c r="C184" s="20"/>
      <c r="D184" s="21"/>
      <c r="E184" s="2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>
      <c r="A185" s="20"/>
      <c r="B185" s="20"/>
      <c r="C185" s="20"/>
      <c r="D185" s="21"/>
      <c r="E185" s="2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>
      <c r="A186" s="20"/>
      <c r="B186" s="20"/>
      <c r="C186" s="20"/>
      <c r="D186" s="21"/>
      <c r="E186" s="2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>
      <c r="A187" s="20"/>
      <c r="B187" s="20"/>
      <c r="C187" s="20"/>
      <c r="D187" s="21"/>
      <c r="E187" s="2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>
      <c r="A188" s="20"/>
      <c r="B188" s="20"/>
      <c r="C188" s="20"/>
      <c r="D188" s="21"/>
      <c r="E188" s="2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>
      <c r="A189" s="20"/>
      <c r="B189" s="20"/>
      <c r="C189" s="20"/>
      <c r="D189" s="21"/>
      <c r="E189" s="2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>
      <c r="A190" s="20"/>
      <c r="B190" s="20"/>
      <c r="C190" s="20"/>
      <c r="D190" s="21"/>
      <c r="E190" s="2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>
      <c r="A191" s="20"/>
      <c r="B191" s="20"/>
      <c r="C191" s="20"/>
      <c r="D191" s="21"/>
      <c r="E191" s="2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>
      <c r="A192" s="20"/>
      <c r="B192" s="20"/>
      <c r="C192" s="20"/>
      <c r="D192" s="21"/>
      <c r="E192" s="2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>
      <c r="A193" s="20"/>
      <c r="B193" s="20"/>
      <c r="C193" s="20"/>
      <c r="D193" s="21"/>
      <c r="E193" s="2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>
      <c r="A194" s="20"/>
      <c r="B194" s="20"/>
      <c r="C194" s="20"/>
      <c r="D194" s="21"/>
      <c r="E194" s="2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>
      <c r="A195" s="20"/>
      <c r="B195" s="20"/>
      <c r="C195" s="20"/>
      <c r="D195" s="21"/>
      <c r="E195" s="2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>
      <c r="A196" s="20"/>
      <c r="B196" s="20"/>
      <c r="C196" s="20"/>
      <c r="D196" s="21"/>
      <c r="E196" s="2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>
      <c r="A197" s="20"/>
      <c r="B197" s="20"/>
      <c r="C197" s="20"/>
      <c r="D197" s="21"/>
      <c r="E197" s="2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>
      <c r="A198" s="20"/>
      <c r="B198" s="20"/>
      <c r="C198" s="20"/>
      <c r="D198" s="21"/>
      <c r="E198" s="2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>
      <c r="A199" s="20"/>
      <c r="B199" s="20"/>
      <c r="C199" s="20"/>
      <c r="D199" s="21"/>
      <c r="E199" s="2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>
      <c r="A200" s="20"/>
      <c r="B200" s="20"/>
      <c r="C200" s="20"/>
      <c r="D200" s="21"/>
      <c r="E200" s="2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>
      <c r="A201" s="20"/>
      <c r="B201" s="20"/>
      <c r="C201" s="20"/>
      <c r="D201" s="21"/>
      <c r="E201" s="2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>
      <c r="A202" s="20"/>
      <c r="B202" s="20"/>
      <c r="C202" s="20"/>
      <c r="D202" s="21"/>
      <c r="E202" s="2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>
      <c r="A203" s="20"/>
      <c r="B203" s="20"/>
      <c r="C203" s="20"/>
      <c r="D203" s="21"/>
      <c r="E203" s="2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>
      <c r="A204" s="20"/>
      <c r="B204" s="20"/>
      <c r="C204" s="20"/>
      <c r="D204" s="21"/>
      <c r="E204" s="2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>
      <c r="A205" s="20"/>
      <c r="B205" s="20"/>
      <c r="C205" s="20"/>
      <c r="D205" s="21"/>
      <c r="E205" s="2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>
      <c r="A206" s="20"/>
      <c r="B206" s="20"/>
      <c r="C206" s="20"/>
      <c r="D206" s="21"/>
      <c r="E206" s="2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>
      <c r="A207" s="20"/>
      <c r="B207" s="20"/>
      <c r="C207" s="20"/>
      <c r="D207" s="21"/>
      <c r="E207" s="2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>
      <c r="A208" s="20"/>
      <c r="B208" s="20"/>
      <c r="C208" s="20"/>
      <c r="D208" s="21"/>
      <c r="E208" s="2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>
      <c r="A209" s="20"/>
      <c r="B209" s="20"/>
      <c r="C209" s="20"/>
      <c r="D209" s="21"/>
      <c r="E209" s="2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>
      <c r="A210" s="20"/>
      <c r="B210" s="20"/>
      <c r="C210" s="20"/>
      <c r="D210" s="21"/>
      <c r="E210" s="2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>
      <c r="A211" s="20"/>
      <c r="B211" s="20"/>
      <c r="C211" s="20"/>
      <c r="D211" s="21"/>
      <c r="E211" s="2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>
      <c r="A212" s="20"/>
      <c r="B212" s="20"/>
      <c r="C212" s="20"/>
      <c r="D212" s="21"/>
      <c r="E212" s="2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>
      <c r="A213" s="20"/>
      <c r="B213" s="20"/>
      <c r="C213" s="20"/>
      <c r="D213" s="21"/>
      <c r="E213" s="2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>
      <c r="A214" s="20"/>
      <c r="B214" s="20"/>
      <c r="C214" s="20"/>
      <c r="D214" s="21"/>
      <c r="E214" s="2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>
      <c r="A215" s="20"/>
      <c r="B215" s="20"/>
      <c r="C215" s="20"/>
      <c r="D215" s="21"/>
      <c r="E215" s="2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>
      <c r="A216" s="20"/>
      <c r="B216" s="20"/>
      <c r="C216" s="20"/>
      <c r="D216" s="21"/>
      <c r="E216" s="2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>
      <c r="A217" s="20"/>
      <c r="B217" s="20"/>
      <c r="C217" s="20"/>
      <c r="D217" s="21"/>
      <c r="E217" s="2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>
      <c r="A218" s="20"/>
      <c r="B218" s="20"/>
      <c r="C218" s="20"/>
      <c r="D218" s="21"/>
      <c r="E218" s="2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>
      <c r="A219" s="20"/>
      <c r="B219" s="20"/>
      <c r="C219" s="20"/>
      <c r="D219" s="21"/>
      <c r="E219" s="2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>
      <c r="A220" s="20"/>
      <c r="B220" s="20"/>
      <c r="C220" s="20"/>
      <c r="D220" s="21"/>
      <c r="E220" s="2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>
      <c r="A221" s="20"/>
      <c r="B221" s="20"/>
      <c r="C221" s="20"/>
      <c r="D221" s="21"/>
      <c r="E221" s="2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>
      <c r="A222" s="20"/>
      <c r="B222" s="20"/>
      <c r="C222" s="20"/>
      <c r="D222" s="21"/>
      <c r="E222" s="2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>
      <c r="A223" s="20"/>
      <c r="B223" s="20"/>
      <c r="C223" s="20"/>
      <c r="D223" s="21"/>
      <c r="E223" s="2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>
      <c r="A224" s="20"/>
      <c r="B224" s="20"/>
      <c r="C224" s="20"/>
      <c r="D224" s="21"/>
      <c r="E224" s="2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>
      <c r="A225" s="20"/>
      <c r="B225" s="20"/>
      <c r="C225" s="20"/>
      <c r="D225" s="21"/>
      <c r="E225" s="2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>
      <c r="A226" s="20"/>
      <c r="B226" s="20"/>
      <c r="C226" s="20"/>
      <c r="D226" s="21"/>
      <c r="E226" s="2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>
      <c r="A227" s="20"/>
      <c r="B227" s="20"/>
      <c r="C227" s="20"/>
      <c r="D227" s="21"/>
      <c r="E227" s="2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>
      <c r="A228" s="20"/>
      <c r="B228" s="20"/>
      <c r="C228" s="20"/>
      <c r="D228" s="21"/>
      <c r="E228" s="2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>
      <c r="A229" s="20"/>
      <c r="B229" s="20"/>
      <c r="C229" s="20"/>
      <c r="D229" s="21"/>
      <c r="E229" s="2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>
      <c r="A230" s="20"/>
      <c r="B230" s="20"/>
      <c r="C230" s="20"/>
      <c r="D230" s="21"/>
      <c r="E230" s="2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>
      <c r="A231" s="20"/>
      <c r="B231" s="20"/>
      <c r="C231" s="20"/>
      <c r="D231" s="21"/>
      <c r="E231" s="2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>
      <c r="A232" s="20"/>
      <c r="B232" s="20"/>
      <c r="C232" s="20"/>
      <c r="D232" s="21"/>
      <c r="E232" s="2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>
      <c r="A233" s="20"/>
      <c r="B233" s="20"/>
      <c r="C233" s="20"/>
      <c r="D233" s="21"/>
      <c r="E233" s="2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>
      <c r="A234" s="20"/>
      <c r="B234" s="20"/>
      <c r="C234" s="20"/>
      <c r="D234" s="21"/>
      <c r="E234" s="2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>
      <c r="A235" s="20"/>
      <c r="B235" s="20"/>
      <c r="C235" s="20"/>
      <c r="D235" s="21"/>
      <c r="E235" s="2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>
      <c r="A236" s="20"/>
      <c r="B236" s="20"/>
      <c r="C236" s="20"/>
      <c r="D236" s="21"/>
      <c r="E236" s="2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>
      <c r="A237" s="20"/>
      <c r="B237" s="20"/>
      <c r="C237" s="20"/>
      <c r="D237" s="21"/>
      <c r="E237" s="2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>
      <c r="A238" s="20"/>
      <c r="B238" s="20"/>
      <c r="C238" s="20"/>
      <c r="D238" s="21"/>
      <c r="E238" s="2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>
      <c r="A239" s="20"/>
      <c r="B239" s="20"/>
      <c r="C239" s="20"/>
      <c r="D239" s="21"/>
      <c r="E239" s="2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>
      <c r="A240" s="20"/>
      <c r="B240" s="20"/>
      <c r="C240" s="20"/>
      <c r="D240" s="21"/>
      <c r="E240" s="2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>
      <c r="A241" s="20"/>
      <c r="B241" s="20"/>
      <c r="C241" s="20"/>
      <c r="D241" s="21"/>
      <c r="E241" s="2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>
      <c r="A242" s="20"/>
      <c r="B242" s="20"/>
      <c r="C242" s="20"/>
      <c r="D242" s="21"/>
      <c r="E242" s="2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>
      <c r="A243" s="20"/>
      <c r="B243" s="20"/>
      <c r="C243" s="20"/>
      <c r="D243" s="21"/>
      <c r="E243" s="2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>
      <c r="A244" s="20"/>
      <c r="B244" s="20"/>
      <c r="C244" s="20"/>
      <c r="D244" s="21"/>
      <c r="E244" s="2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>
      <c r="A245" s="20"/>
      <c r="B245" s="20"/>
      <c r="C245" s="20"/>
      <c r="D245" s="21"/>
      <c r="E245" s="2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>
      <c r="A246" s="20"/>
      <c r="B246" s="20"/>
      <c r="C246" s="20"/>
      <c r="D246" s="21"/>
      <c r="E246" s="2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>
      <c r="A247" s="20"/>
      <c r="B247" s="20"/>
      <c r="C247" s="20"/>
      <c r="D247" s="21"/>
      <c r="E247" s="2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>
      <c r="A248" s="20"/>
      <c r="B248" s="20"/>
      <c r="C248" s="20"/>
      <c r="D248" s="21"/>
      <c r="E248" s="2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>
      <c r="A249" s="20"/>
      <c r="B249" s="20"/>
      <c r="C249" s="20"/>
      <c r="D249" s="21"/>
      <c r="E249" s="2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>
      <c r="A250" s="20"/>
      <c r="B250" s="20"/>
      <c r="C250" s="20"/>
      <c r="D250" s="21"/>
      <c r="E250" s="2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>
      <c r="A251" s="20"/>
      <c r="B251" s="20"/>
      <c r="C251" s="20"/>
      <c r="D251" s="21"/>
      <c r="E251" s="2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>
      <c r="A252" s="20"/>
      <c r="B252" s="20"/>
      <c r="C252" s="20"/>
      <c r="D252" s="21"/>
      <c r="E252" s="2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>
      <c r="A253" s="20"/>
      <c r="B253" s="20"/>
      <c r="C253" s="20"/>
      <c r="D253" s="21"/>
      <c r="E253" s="2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>
      <c r="A254" s="20"/>
      <c r="B254" s="20"/>
      <c r="C254" s="20"/>
      <c r="D254" s="21"/>
      <c r="E254" s="2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>
      <c r="A255" s="20"/>
      <c r="B255" s="20"/>
      <c r="C255" s="20"/>
      <c r="D255" s="21"/>
      <c r="E255" s="2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>
      <c r="A256" s="20"/>
      <c r="B256" s="20"/>
      <c r="C256" s="20"/>
      <c r="D256" s="21"/>
      <c r="E256" s="2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>
      <c r="A257" s="20"/>
      <c r="B257" s="20"/>
      <c r="C257" s="20"/>
      <c r="D257" s="21"/>
      <c r="E257" s="2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>
      <c r="A258" s="20"/>
      <c r="B258" s="20"/>
      <c r="C258" s="20"/>
      <c r="D258" s="21"/>
      <c r="E258" s="2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>
      <c r="A259" s="20"/>
      <c r="B259" s="20"/>
      <c r="C259" s="20"/>
      <c r="D259" s="21"/>
      <c r="E259" s="2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>
      <c r="A260" s="20"/>
      <c r="B260" s="20"/>
      <c r="C260" s="20"/>
      <c r="D260" s="21"/>
      <c r="E260" s="2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>
      <c r="A261" s="20"/>
      <c r="B261" s="20"/>
      <c r="C261" s="20"/>
      <c r="D261" s="21"/>
      <c r="E261" s="2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>
      <c r="A262" s="20"/>
      <c r="B262" s="20"/>
      <c r="C262" s="20"/>
      <c r="D262" s="21"/>
      <c r="E262" s="2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>
      <c r="A263" s="20"/>
      <c r="B263" s="20"/>
      <c r="C263" s="20"/>
      <c r="D263" s="21"/>
      <c r="E263" s="2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>
      <c r="A264" s="20"/>
      <c r="B264" s="20"/>
      <c r="C264" s="20"/>
      <c r="D264" s="21"/>
      <c r="E264" s="2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>
      <c r="A265" s="20"/>
      <c r="B265" s="20"/>
      <c r="C265" s="20"/>
      <c r="D265" s="21"/>
      <c r="E265" s="2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>
      <c r="A266" s="20"/>
      <c r="B266" s="20"/>
      <c r="C266" s="20"/>
      <c r="D266" s="21"/>
      <c r="E266" s="2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>
      <c r="A267" s="20"/>
      <c r="B267" s="20"/>
      <c r="C267" s="20"/>
      <c r="D267" s="21"/>
      <c r="E267" s="2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>
      <c r="A268" s="20"/>
      <c r="B268" s="20"/>
      <c r="C268" s="20"/>
      <c r="D268" s="21"/>
      <c r="E268" s="2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>
      <c r="A269" s="20"/>
      <c r="B269" s="20"/>
      <c r="C269" s="20"/>
      <c r="D269" s="21"/>
      <c r="E269" s="2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>
      <c r="A270" s="20"/>
      <c r="B270" s="20"/>
      <c r="C270" s="20"/>
      <c r="D270" s="21"/>
      <c r="E270" s="2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>
      <c r="A271" s="20"/>
      <c r="B271" s="20"/>
      <c r="C271" s="20"/>
      <c r="D271" s="21"/>
      <c r="E271" s="2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>
      <c r="A272" s="20"/>
      <c r="B272" s="20"/>
      <c r="C272" s="20"/>
      <c r="D272" s="21"/>
      <c r="E272" s="2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>
      <c r="A273" s="20"/>
      <c r="B273" s="20"/>
      <c r="C273" s="20"/>
      <c r="D273" s="21"/>
      <c r="E273" s="2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>
      <c r="A274" s="20"/>
      <c r="B274" s="20"/>
      <c r="C274" s="20"/>
      <c r="D274" s="21"/>
      <c r="E274" s="2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>
      <c r="A275" s="20"/>
      <c r="B275" s="20"/>
      <c r="C275" s="20"/>
      <c r="D275" s="21"/>
      <c r="E275" s="2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>
      <c r="A276" s="20"/>
      <c r="B276" s="20"/>
      <c r="C276" s="20"/>
      <c r="D276" s="21"/>
      <c r="E276" s="2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>
      <c r="A277" s="20"/>
      <c r="B277" s="20"/>
      <c r="C277" s="20"/>
      <c r="D277" s="21"/>
      <c r="E277" s="2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>
      <c r="A278" s="20"/>
      <c r="B278" s="20"/>
      <c r="C278" s="20"/>
      <c r="D278" s="21"/>
      <c r="E278" s="2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>
      <c r="A279" s="20"/>
      <c r="B279" s="20"/>
      <c r="C279" s="20"/>
      <c r="D279" s="21"/>
      <c r="E279" s="2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>
      <c r="A280" s="20"/>
      <c r="B280" s="20"/>
      <c r="C280" s="20"/>
      <c r="D280" s="21"/>
      <c r="E280" s="2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>
      <c r="A281" s="20"/>
      <c r="B281" s="20"/>
      <c r="C281" s="20"/>
      <c r="D281" s="21"/>
      <c r="E281" s="2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>
      <c r="A282" s="20"/>
      <c r="B282" s="20"/>
      <c r="C282" s="20"/>
      <c r="D282" s="21"/>
      <c r="E282" s="2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>
      <c r="A283" s="20"/>
      <c r="B283" s="20"/>
      <c r="C283" s="20"/>
      <c r="D283" s="21"/>
      <c r="E283" s="2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>
      <c r="A284" s="20"/>
      <c r="B284" s="20"/>
      <c r="C284" s="20"/>
      <c r="D284" s="21"/>
      <c r="E284" s="2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>
      <c r="A285" s="20"/>
      <c r="B285" s="20"/>
      <c r="C285" s="20"/>
      <c r="D285" s="21"/>
      <c r="E285" s="2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>
      <c r="A286" s="20"/>
      <c r="B286" s="20"/>
      <c r="C286" s="20"/>
      <c r="D286" s="21"/>
      <c r="E286" s="2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>
      <c r="A287" s="20"/>
      <c r="B287" s="20"/>
      <c r="C287" s="20"/>
      <c r="D287" s="21"/>
      <c r="E287" s="2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>
      <c r="A288" s="20"/>
      <c r="B288" s="20"/>
      <c r="C288" s="20"/>
      <c r="D288" s="21"/>
      <c r="E288" s="2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>
      <c r="A289" s="20"/>
      <c r="B289" s="20"/>
      <c r="C289" s="20"/>
      <c r="D289" s="21"/>
      <c r="E289" s="2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>
      <c r="A290" s="20"/>
      <c r="B290" s="20"/>
      <c r="C290" s="20"/>
      <c r="D290" s="21"/>
      <c r="E290" s="2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>
      <c r="A291" s="20"/>
      <c r="B291" s="20"/>
      <c r="C291" s="20"/>
      <c r="D291" s="21"/>
      <c r="E291" s="2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>
      <c r="A292" s="20"/>
      <c r="B292" s="20"/>
      <c r="C292" s="20"/>
      <c r="D292" s="21"/>
      <c r="E292" s="2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>
      <c r="A293" s="20"/>
      <c r="B293" s="20"/>
      <c r="C293" s="20"/>
      <c r="D293" s="21"/>
      <c r="E293" s="2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>
      <c r="A294" s="20"/>
      <c r="B294" s="20"/>
      <c r="C294" s="20"/>
      <c r="D294" s="21"/>
      <c r="E294" s="2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>
      <c r="A295" s="20"/>
      <c r="B295" s="20"/>
      <c r="C295" s="20"/>
      <c r="D295" s="21"/>
      <c r="E295" s="2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>
      <c r="A296" s="20"/>
      <c r="B296" s="20"/>
      <c r="C296" s="20"/>
      <c r="D296" s="21"/>
      <c r="E296" s="2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>
      <c r="A297" s="20"/>
      <c r="B297" s="20"/>
      <c r="C297" s="20"/>
      <c r="D297" s="21"/>
      <c r="E297" s="2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>
      <c r="A298" s="20"/>
      <c r="B298" s="20"/>
      <c r="C298" s="20"/>
      <c r="D298" s="21"/>
      <c r="E298" s="2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>
      <c r="A299" s="20"/>
      <c r="B299" s="20"/>
      <c r="C299" s="20"/>
      <c r="D299" s="21"/>
      <c r="E299" s="2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>
      <c r="A300" s="20"/>
      <c r="B300" s="20"/>
      <c r="C300" s="20"/>
      <c r="D300" s="21"/>
      <c r="E300" s="2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>
      <c r="A301" s="20"/>
      <c r="B301" s="20"/>
      <c r="C301" s="20"/>
      <c r="D301" s="21"/>
      <c r="E301" s="2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>
      <c r="A302" s="20"/>
      <c r="B302" s="20"/>
      <c r="C302" s="20"/>
      <c r="D302" s="21"/>
      <c r="E302" s="2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>
      <c r="A303" s="20"/>
      <c r="B303" s="20"/>
      <c r="C303" s="20"/>
      <c r="D303" s="21"/>
      <c r="E303" s="2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>
      <c r="A304" s="20"/>
      <c r="B304" s="20"/>
      <c r="C304" s="20"/>
      <c r="D304" s="21"/>
      <c r="E304" s="2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>
      <c r="A305" s="20"/>
      <c r="B305" s="20"/>
      <c r="C305" s="20"/>
      <c r="D305" s="21"/>
      <c r="E305" s="2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>
      <c r="A306" s="20"/>
      <c r="B306" s="20"/>
      <c r="C306" s="20"/>
      <c r="D306" s="21"/>
      <c r="E306" s="2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>
      <c r="A307" s="20"/>
      <c r="B307" s="20"/>
      <c r="C307" s="20"/>
      <c r="D307" s="21"/>
      <c r="E307" s="2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>
      <c r="A308" s="20"/>
      <c r="B308" s="20"/>
      <c r="C308" s="20"/>
      <c r="D308" s="21"/>
      <c r="E308" s="2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>
      <c r="A309" s="20"/>
      <c r="B309" s="20"/>
      <c r="C309" s="20"/>
      <c r="D309" s="21"/>
      <c r="E309" s="2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>
      <c r="A310" s="20"/>
      <c r="B310" s="20"/>
      <c r="C310" s="20"/>
      <c r="D310" s="21"/>
      <c r="E310" s="2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>
      <c r="A311" s="20"/>
      <c r="B311" s="20"/>
      <c r="C311" s="20"/>
      <c r="D311" s="21"/>
      <c r="E311" s="2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>
      <c r="A312" s="20"/>
      <c r="B312" s="20"/>
      <c r="C312" s="20"/>
      <c r="D312" s="21"/>
      <c r="E312" s="2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>
      <c r="A313" s="20"/>
      <c r="B313" s="20"/>
      <c r="C313" s="20"/>
      <c r="D313" s="21"/>
      <c r="E313" s="2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>
      <c r="A314" s="20"/>
      <c r="B314" s="20"/>
      <c r="C314" s="20"/>
      <c r="D314" s="21"/>
      <c r="E314" s="2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>
      <c r="A315" s="20"/>
      <c r="B315" s="20"/>
      <c r="C315" s="20"/>
      <c r="D315" s="21"/>
      <c r="E315" s="2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>
      <c r="A316" s="20"/>
      <c r="B316" s="20"/>
      <c r="C316" s="20"/>
      <c r="D316" s="21"/>
      <c r="E316" s="2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>
      <c r="A317" s="20"/>
      <c r="B317" s="20"/>
      <c r="C317" s="20"/>
      <c r="D317" s="21"/>
      <c r="E317" s="2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>
      <c r="A318" s="20"/>
      <c r="B318" s="20"/>
      <c r="C318" s="20"/>
      <c r="D318" s="21"/>
      <c r="E318" s="2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>
      <c r="A319" s="20"/>
      <c r="B319" s="20"/>
      <c r="C319" s="20"/>
      <c r="D319" s="21"/>
      <c r="E319" s="2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>
      <c r="A320" s="20"/>
      <c r="B320" s="20"/>
      <c r="C320" s="20"/>
      <c r="D320" s="21"/>
      <c r="E320" s="2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>
      <c r="A321" s="20"/>
      <c r="B321" s="20"/>
      <c r="C321" s="20"/>
      <c r="D321" s="21"/>
      <c r="E321" s="2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>
      <c r="A322" s="20"/>
      <c r="B322" s="20"/>
      <c r="C322" s="20"/>
      <c r="D322" s="21"/>
      <c r="E322" s="2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>
      <c r="A323" s="20"/>
      <c r="B323" s="20"/>
      <c r="C323" s="20"/>
      <c r="D323" s="21"/>
      <c r="E323" s="2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>
      <c r="A324" s="20"/>
      <c r="B324" s="20"/>
      <c r="C324" s="20"/>
      <c r="D324" s="21"/>
      <c r="E324" s="2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>
      <c r="A325" s="20"/>
      <c r="B325" s="20"/>
      <c r="C325" s="20"/>
      <c r="D325" s="21"/>
      <c r="E325" s="2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>
      <c r="A326" s="20"/>
      <c r="B326" s="20"/>
      <c r="C326" s="20"/>
      <c r="D326" s="21"/>
      <c r="E326" s="2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>
      <c r="A327" s="20"/>
      <c r="B327" s="20"/>
      <c r="C327" s="20"/>
      <c r="D327" s="21"/>
      <c r="E327" s="2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>
      <c r="A328" s="20"/>
      <c r="B328" s="20"/>
      <c r="C328" s="20"/>
      <c r="D328" s="21"/>
      <c r="E328" s="2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>
      <c r="A329" s="20"/>
      <c r="B329" s="20"/>
      <c r="C329" s="20"/>
      <c r="D329" s="21"/>
      <c r="E329" s="2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>
      <c r="A330" s="20"/>
      <c r="B330" s="20"/>
      <c r="C330" s="20"/>
      <c r="D330" s="21"/>
      <c r="E330" s="2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>
      <c r="A331" s="20"/>
      <c r="B331" s="20"/>
      <c r="C331" s="20"/>
      <c r="D331" s="21"/>
      <c r="E331" s="2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>
      <c r="A332" s="20"/>
      <c r="B332" s="20"/>
      <c r="C332" s="20"/>
      <c r="D332" s="21"/>
      <c r="E332" s="2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>
      <c r="A333" s="20"/>
      <c r="B333" s="20"/>
      <c r="C333" s="20"/>
      <c r="D333" s="21"/>
      <c r="E333" s="2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>
      <c r="A334" s="20"/>
      <c r="B334" s="20"/>
      <c r="C334" s="20"/>
      <c r="D334" s="21"/>
      <c r="E334" s="2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>
      <c r="A335" s="20"/>
      <c r="B335" s="20"/>
      <c r="C335" s="20"/>
      <c r="D335" s="21"/>
      <c r="E335" s="2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>
      <c r="A336" s="20"/>
      <c r="B336" s="20"/>
      <c r="C336" s="20"/>
      <c r="D336" s="21"/>
      <c r="E336" s="2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>
      <c r="A337" s="20"/>
      <c r="B337" s="20"/>
      <c r="C337" s="20"/>
      <c r="D337" s="21"/>
      <c r="E337" s="2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>
      <c r="A338" s="20"/>
      <c r="B338" s="20"/>
      <c r="C338" s="20"/>
      <c r="D338" s="21"/>
      <c r="E338" s="2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>
      <c r="A339" s="20"/>
      <c r="B339" s="20"/>
      <c r="C339" s="20"/>
      <c r="D339" s="21"/>
      <c r="E339" s="2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>
      <c r="A340" s="20"/>
      <c r="B340" s="20"/>
      <c r="C340" s="20"/>
      <c r="D340" s="21"/>
      <c r="E340" s="2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>
      <c r="A341" s="20"/>
      <c r="B341" s="20"/>
      <c r="C341" s="20"/>
      <c r="D341" s="21"/>
      <c r="E341" s="2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>
      <c r="A342" s="20"/>
      <c r="B342" s="20"/>
      <c r="C342" s="20"/>
      <c r="D342" s="21"/>
      <c r="E342" s="2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>
      <c r="A343" s="20"/>
      <c r="B343" s="20"/>
      <c r="C343" s="20"/>
      <c r="D343" s="21"/>
      <c r="E343" s="2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>
      <c r="A344" s="20"/>
      <c r="B344" s="20"/>
      <c r="C344" s="20"/>
      <c r="D344" s="21"/>
      <c r="E344" s="2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>
      <c r="A345" s="20"/>
      <c r="B345" s="20"/>
      <c r="C345" s="20"/>
      <c r="D345" s="21"/>
      <c r="E345" s="2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>
      <c r="A346" s="20"/>
      <c r="B346" s="20"/>
      <c r="C346" s="20"/>
      <c r="D346" s="21"/>
      <c r="E346" s="2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>
      <c r="A347" s="20"/>
      <c r="B347" s="20"/>
      <c r="C347" s="20"/>
      <c r="D347" s="21"/>
      <c r="E347" s="2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>
      <c r="A348" s="20"/>
      <c r="B348" s="20"/>
      <c r="C348" s="20"/>
      <c r="D348" s="21"/>
      <c r="E348" s="2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>
      <c r="A349" s="20"/>
      <c r="B349" s="20"/>
      <c r="C349" s="20"/>
      <c r="D349" s="21"/>
      <c r="E349" s="2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>
      <c r="A350" s="20"/>
      <c r="B350" s="20"/>
      <c r="C350" s="20"/>
      <c r="D350" s="21"/>
      <c r="E350" s="2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>
      <c r="A351" s="20"/>
      <c r="B351" s="20"/>
      <c r="C351" s="20"/>
      <c r="D351" s="21"/>
      <c r="E351" s="2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>
      <c r="A352" s="20"/>
      <c r="B352" s="20"/>
      <c r="C352" s="20"/>
      <c r="D352" s="21"/>
      <c r="E352" s="2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>
      <c r="A353" s="20"/>
      <c r="B353" s="20"/>
      <c r="C353" s="20"/>
      <c r="D353" s="21"/>
      <c r="E353" s="2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>
      <c r="A354" s="20"/>
      <c r="B354" s="20"/>
      <c r="C354" s="20"/>
      <c r="D354" s="21"/>
      <c r="E354" s="2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</sheetData>
  <sheetProtection sheet="1" objects="1" scenarios="1"/>
  <mergeCells count="60">
    <mergeCell ref="A117:D117"/>
    <mergeCell ref="A124:B124"/>
    <mergeCell ref="A126:D126"/>
    <mergeCell ref="B106:C106"/>
    <mergeCell ref="B107:C107"/>
    <mergeCell ref="A108:C108"/>
    <mergeCell ref="A110:D110"/>
    <mergeCell ref="A115:B115"/>
    <mergeCell ref="A94:B94"/>
    <mergeCell ref="A96:D96"/>
    <mergeCell ref="A98:D98"/>
    <mergeCell ref="A102:B102"/>
    <mergeCell ref="A104:D104"/>
    <mergeCell ref="A67:B67"/>
    <mergeCell ref="A69:D69"/>
    <mergeCell ref="A76:B76"/>
    <mergeCell ref="A78:D78"/>
    <mergeCell ref="A86:D86"/>
    <mergeCell ref="A84:B84"/>
    <mergeCell ref="A43:B43"/>
    <mergeCell ref="A45:D45"/>
    <mergeCell ref="A47:D47"/>
    <mergeCell ref="A54:B54"/>
    <mergeCell ref="A56:D56"/>
    <mergeCell ref="C27:D27"/>
    <mergeCell ref="C28:D28"/>
    <mergeCell ref="C29:D29"/>
    <mergeCell ref="A30:D30"/>
    <mergeCell ref="A34:D34"/>
    <mergeCell ref="A21:D21"/>
    <mergeCell ref="A22:D22"/>
    <mergeCell ref="A24:D24"/>
    <mergeCell ref="C25:D25"/>
    <mergeCell ref="C26:D26"/>
    <mergeCell ref="B14:C14"/>
    <mergeCell ref="A16:C16"/>
    <mergeCell ref="A17:B17"/>
    <mergeCell ref="A18:B18"/>
    <mergeCell ref="A19:B19"/>
    <mergeCell ref="A10:D10"/>
    <mergeCell ref="E1:E3"/>
    <mergeCell ref="B11:C11"/>
    <mergeCell ref="B12:C12"/>
    <mergeCell ref="B13:C13"/>
    <mergeCell ref="A1:D2"/>
    <mergeCell ref="A3:D3"/>
    <mergeCell ref="A5:D5"/>
    <mergeCell ref="A6:D6"/>
    <mergeCell ref="A8:D8"/>
    <mergeCell ref="A151:B151"/>
    <mergeCell ref="A152:B152"/>
    <mergeCell ref="A153:B153"/>
    <mergeCell ref="A154:B154"/>
    <mergeCell ref="E129:E130"/>
    <mergeCell ref="E131:E136"/>
    <mergeCell ref="A137:B137"/>
    <mergeCell ref="A139:D139"/>
    <mergeCell ref="A147:B147"/>
    <mergeCell ref="A149:B149"/>
    <mergeCell ref="A150:B150"/>
  </mergeCells>
  <conditionalFormatting sqref="E61">
    <cfRule type="notContainsBlanks" dxfId="1" priority="1">
      <formula>LEN(TRIM(E61))&gt;0</formula>
    </cfRule>
  </conditionalFormatting>
  <printOptions headings="1"/>
  <pageMargins left="0.51181102362204722" right="0.31496062992125984" top="0.55118110236220474" bottom="0.55118110236220474" header="0" footer="0"/>
  <pageSetup paperSize="9" scale="75" fitToHeight="0" orientation="landscape" r:id="rId1"/>
  <headerFooter>
    <oddHeader>&amp;RPreço de referência - vigilância diurna - Guaramiranga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4"/>
  <sheetViews>
    <sheetView showGridLines="0" workbookViewId="0">
      <selection activeCell="E6" sqref="E6"/>
    </sheetView>
  </sheetViews>
  <sheetFormatPr defaultColWidth="14.42578125" defaultRowHeight="15" customHeight="1"/>
  <cols>
    <col min="1" max="1" width="17" customWidth="1"/>
    <col min="2" max="2" width="57.28515625" customWidth="1"/>
    <col min="3" max="3" width="22" customWidth="1"/>
    <col min="4" max="4" width="20.85546875" customWidth="1"/>
    <col min="5" max="5" width="64.85546875" customWidth="1"/>
    <col min="6" max="6" width="15.85546875" customWidth="1"/>
    <col min="7" max="7" width="15.140625" customWidth="1"/>
    <col min="8" max="25" width="8" customWidth="1"/>
  </cols>
  <sheetData>
    <row r="1" spans="1:25" ht="29.25" customHeight="1">
      <c r="A1" s="152" t="s">
        <v>0</v>
      </c>
      <c r="B1" s="153"/>
      <c r="C1" s="153"/>
      <c r="D1" s="153"/>
      <c r="E1" s="181" t="s">
        <v>231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8.5" customHeight="1">
      <c r="A2" s="154"/>
      <c r="B2" s="150"/>
      <c r="C2" s="150"/>
      <c r="D2" s="150"/>
      <c r="E2" s="18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>
      <c r="A3" s="155" t="s">
        <v>179</v>
      </c>
      <c r="B3" s="146"/>
      <c r="C3" s="146"/>
      <c r="D3" s="146"/>
      <c r="E3" s="18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>
      <c r="A4" s="2"/>
      <c r="B4" s="2"/>
      <c r="C4" s="2"/>
      <c r="D4" s="2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>
      <c r="A5" s="156" t="s">
        <v>7</v>
      </c>
      <c r="B5" s="157"/>
      <c r="C5" s="157"/>
      <c r="D5" s="158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>
      <c r="A6" s="156" t="s">
        <v>8</v>
      </c>
      <c r="B6" s="157"/>
      <c r="C6" s="157"/>
      <c r="D6" s="158"/>
      <c r="E6" s="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>
      <c r="A7" s="5"/>
      <c r="B7" s="5"/>
      <c r="C7" s="5"/>
      <c r="D7" s="5"/>
      <c r="E7" s="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>
      <c r="A8" s="159" t="s">
        <v>9</v>
      </c>
      <c r="B8" s="150"/>
      <c r="C8" s="150"/>
      <c r="D8" s="150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>
      <c r="A9" s="6"/>
      <c r="B9" s="6"/>
      <c r="C9" s="6"/>
      <c r="D9" s="6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>
      <c r="A10" s="147" t="s">
        <v>10</v>
      </c>
      <c r="B10" s="148"/>
      <c r="C10" s="148"/>
      <c r="D10" s="148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>
      <c r="A11" s="7" t="s">
        <v>11</v>
      </c>
      <c r="B11" s="151" t="s">
        <v>12</v>
      </c>
      <c r="C11" s="140"/>
      <c r="D11" s="8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>
      <c r="A12" s="9" t="s">
        <v>13</v>
      </c>
      <c r="B12" s="151" t="s">
        <v>14</v>
      </c>
      <c r="C12" s="140"/>
      <c r="D12" s="8" t="s">
        <v>16</v>
      </c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>
      <c r="A13" s="9" t="s">
        <v>17</v>
      </c>
      <c r="B13" s="151" t="s">
        <v>18</v>
      </c>
      <c r="C13" s="140"/>
      <c r="D13" s="8" t="s">
        <v>19</v>
      </c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>
      <c r="A14" s="9" t="s">
        <v>20</v>
      </c>
      <c r="B14" s="151" t="s">
        <v>21</v>
      </c>
      <c r="C14" s="140"/>
      <c r="D14" s="8">
        <v>12</v>
      </c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>
      <c r="A15" s="10"/>
      <c r="B15" s="11"/>
      <c r="C15" s="10"/>
      <c r="D15" s="12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>
      <c r="A16" s="147" t="s">
        <v>22</v>
      </c>
      <c r="B16" s="148"/>
      <c r="C16" s="148"/>
      <c r="D16" s="12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63">
      <c r="A17" s="160" t="s">
        <v>23</v>
      </c>
      <c r="B17" s="161"/>
      <c r="C17" s="13" t="s">
        <v>24</v>
      </c>
      <c r="D17" s="14" t="s">
        <v>25</v>
      </c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>
      <c r="A18" s="162" t="s">
        <v>27</v>
      </c>
      <c r="B18" s="140"/>
      <c r="C18" s="7" t="s">
        <v>28</v>
      </c>
      <c r="D18" s="15">
        <v>2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>
      <c r="A19" s="163"/>
      <c r="B19" s="140"/>
      <c r="C19" s="7"/>
      <c r="D19" s="15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>
      <c r="A20" s="16"/>
      <c r="B20" s="16"/>
      <c r="C20" s="10"/>
      <c r="D20" s="10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>
      <c r="A21" s="164" t="s">
        <v>29</v>
      </c>
      <c r="B21" s="150"/>
      <c r="C21" s="150"/>
      <c r="D21" s="150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>
      <c r="A22" s="165" t="s">
        <v>30</v>
      </c>
      <c r="B22" s="150"/>
      <c r="C22" s="150"/>
      <c r="D22" s="150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>
      <c r="A23" s="17"/>
      <c r="B23" s="17"/>
      <c r="C23" s="17"/>
      <c r="D23" s="17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>
      <c r="A24" s="166" t="s">
        <v>31</v>
      </c>
      <c r="B24" s="167"/>
      <c r="C24" s="167"/>
      <c r="D24" s="140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>
      <c r="A25" s="18">
        <v>1</v>
      </c>
      <c r="B25" s="19" t="s">
        <v>32</v>
      </c>
      <c r="C25" s="168" t="s">
        <v>27</v>
      </c>
      <c r="D25" s="140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>
      <c r="A26" s="18">
        <v>2</v>
      </c>
      <c r="B26" s="19" t="s">
        <v>33</v>
      </c>
      <c r="C26" s="168" t="s">
        <v>34</v>
      </c>
      <c r="D26" s="140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>
      <c r="A27" s="18">
        <v>3</v>
      </c>
      <c r="B27" s="19" t="s">
        <v>35</v>
      </c>
      <c r="C27" s="169">
        <v>1342.92</v>
      </c>
      <c r="D27" s="140"/>
      <c r="E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>
      <c r="A28" s="18">
        <v>4</v>
      </c>
      <c r="B28" s="19" t="s">
        <v>36</v>
      </c>
      <c r="C28" s="151" t="s">
        <v>37</v>
      </c>
      <c r="D28" s="140"/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>
      <c r="A29" s="18">
        <v>5</v>
      </c>
      <c r="B29" s="19" t="s">
        <v>38</v>
      </c>
      <c r="C29" s="170">
        <v>43831</v>
      </c>
      <c r="D29" s="140"/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>
      <c r="A30" s="171"/>
      <c r="B30" s="172"/>
      <c r="C30" s="172"/>
      <c r="D30" s="172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>
      <c r="A31" s="20"/>
      <c r="B31" s="20"/>
      <c r="C31" s="20"/>
      <c r="D31" s="21"/>
      <c r="E31" s="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>
      <c r="A32" s="20"/>
      <c r="B32" s="20"/>
      <c r="C32" s="20"/>
      <c r="D32" s="21"/>
      <c r="E32" s="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>
      <c r="A33" s="24"/>
      <c r="B33" s="20"/>
      <c r="C33" s="20"/>
      <c r="D33" s="21"/>
      <c r="E33" s="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20.25">
      <c r="A34" s="173" t="s">
        <v>39</v>
      </c>
      <c r="B34" s="146"/>
      <c r="C34" s="146"/>
      <c r="D34" s="146"/>
      <c r="E34" s="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>
      <c r="A35" s="20"/>
      <c r="B35" s="20"/>
      <c r="C35" s="20"/>
      <c r="D35" s="21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>
      <c r="A36" s="25">
        <v>1</v>
      </c>
      <c r="B36" s="26" t="s">
        <v>40</v>
      </c>
      <c r="C36" s="26" t="s">
        <v>41</v>
      </c>
      <c r="D36" s="21"/>
      <c r="E36" s="2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>
      <c r="A37" s="27" t="s">
        <v>11</v>
      </c>
      <c r="B37" s="28" t="s">
        <v>42</v>
      </c>
      <c r="C37" s="29">
        <v>1342.92</v>
      </c>
      <c r="D37" s="21"/>
      <c r="E37" s="30" t="s">
        <v>43</v>
      </c>
      <c r="F37" s="3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78.75">
      <c r="A38" s="27" t="s">
        <v>13</v>
      </c>
      <c r="B38" s="28" t="s">
        <v>44</v>
      </c>
      <c r="C38" s="29">
        <f>30%*$C$37</f>
        <v>402.87600000000003</v>
      </c>
      <c r="D38" s="21"/>
      <c r="E38" s="30" t="s">
        <v>45</v>
      </c>
      <c r="F38" s="3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>
      <c r="A39" s="27" t="s">
        <v>17</v>
      </c>
      <c r="B39" s="28" t="s">
        <v>46</v>
      </c>
      <c r="C39" s="29">
        <v>0</v>
      </c>
      <c r="D39" s="21"/>
      <c r="E39" s="30" t="s">
        <v>47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31.5">
      <c r="A40" s="27" t="s">
        <v>20</v>
      </c>
      <c r="B40" s="28" t="s">
        <v>48</v>
      </c>
      <c r="C40" s="32">
        <v>190.8</v>
      </c>
      <c r="D40" s="21"/>
      <c r="E40" s="33" t="s">
        <v>49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31.5">
      <c r="A41" s="27" t="s">
        <v>50</v>
      </c>
      <c r="B41" s="28" t="s">
        <v>51</v>
      </c>
      <c r="C41" s="32">
        <v>198</v>
      </c>
      <c r="D41" s="21"/>
      <c r="E41" s="33" t="s">
        <v>49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>
      <c r="A42" s="27" t="s">
        <v>52</v>
      </c>
      <c r="B42" s="28" t="s">
        <v>53</v>
      </c>
      <c r="C42" s="29">
        <v>0</v>
      </c>
      <c r="D42" s="21"/>
      <c r="E42" s="3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>
      <c r="A43" s="144" t="s">
        <v>54</v>
      </c>
      <c r="B43" s="140"/>
      <c r="C43" s="35">
        <f>SUM($C$37:$C$42)</f>
        <v>2134.596</v>
      </c>
      <c r="D43" s="36"/>
      <c r="E43" s="30" t="s">
        <v>55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>
      <c r="A44" s="20"/>
      <c r="B44" s="20"/>
      <c r="C44" s="20"/>
      <c r="D44" s="21"/>
      <c r="E44" s="2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0.25">
      <c r="A45" s="173" t="s">
        <v>56</v>
      </c>
      <c r="B45" s="146"/>
      <c r="C45" s="146"/>
      <c r="D45" s="146"/>
      <c r="E45" s="2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>
      <c r="A46" s="37"/>
      <c r="B46" s="20"/>
      <c r="C46" s="20"/>
      <c r="D46" s="21"/>
      <c r="E46" s="2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>
      <c r="A47" s="174" t="s">
        <v>57</v>
      </c>
      <c r="B47" s="146"/>
      <c r="C47" s="146"/>
      <c r="D47" s="146"/>
      <c r="E47" s="2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>
      <c r="A48" s="20"/>
      <c r="B48" s="20"/>
      <c r="C48" s="20"/>
      <c r="D48" s="21"/>
      <c r="E48" s="2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>
      <c r="A49" s="25" t="s">
        <v>58</v>
      </c>
      <c r="B49" s="26" t="s">
        <v>59</v>
      </c>
      <c r="C49" s="26" t="s">
        <v>60</v>
      </c>
      <c r="D49" s="26" t="s">
        <v>41</v>
      </c>
      <c r="E49" s="2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31.5">
      <c r="A50" s="27" t="s">
        <v>11</v>
      </c>
      <c r="B50" s="28" t="s">
        <v>61</v>
      </c>
      <c r="C50" s="38">
        <f>(1/12)</f>
        <v>8.3333333333333329E-2</v>
      </c>
      <c r="D50" s="39">
        <f>$C$50*$C$43</f>
        <v>177.88299999999998</v>
      </c>
      <c r="E50" s="30" t="s">
        <v>62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27" t="s">
        <v>13</v>
      </c>
      <c r="B51" s="28" t="s">
        <v>63</v>
      </c>
      <c r="C51" s="38">
        <f>(1+1/3)/12</f>
        <v>0.1111111111111111</v>
      </c>
      <c r="D51" s="39">
        <f>$C$51*$C$43</f>
        <v>237.17733333333331</v>
      </c>
      <c r="E51" s="41" t="s">
        <v>64</v>
      </c>
      <c r="F51" s="4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43"/>
      <c r="B52" s="44"/>
      <c r="C52" s="45" t="s">
        <v>65</v>
      </c>
      <c r="D52" s="46">
        <f>$D$50+$D$51</f>
        <v>415.06033333333329</v>
      </c>
      <c r="E52" s="30" t="s">
        <v>66</v>
      </c>
      <c r="F52" s="4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hidden="1">
      <c r="A53" s="47" t="s">
        <v>17</v>
      </c>
      <c r="B53" s="48" t="s">
        <v>67</v>
      </c>
      <c r="C53" s="49"/>
      <c r="D53" s="29">
        <f>C53*D52</f>
        <v>0</v>
      </c>
      <c r="E53" s="5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hidden="1">
      <c r="A54" s="144" t="s">
        <v>54</v>
      </c>
      <c r="B54" s="140"/>
      <c r="C54" s="45" t="s">
        <v>65</v>
      </c>
      <c r="D54" s="35">
        <f>$D$50+$D$51</f>
        <v>415.06033333333329</v>
      </c>
      <c r="E54" s="4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>
      <c r="A55" s="20"/>
      <c r="B55" s="20"/>
      <c r="C55" s="20"/>
      <c r="D55" s="21"/>
      <c r="E55" s="2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>
      <c r="A56" s="175" t="s">
        <v>68</v>
      </c>
      <c r="B56" s="146"/>
      <c r="C56" s="146"/>
      <c r="D56" s="146"/>
      <c r="E56" s="2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>
      <c r="A57" s="20"/>
      <c r="B57" s="20"/>
      <c r="C57" s="20"/>
      <c r="D57" s="21"/>
      <c r="E57" s="2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47.25">
      <c r="A58" s="25" t="s">
        <v>69</v>
      </c>
      <c r="B58" s="26" t="s">
        <v>70</v>
      </c>
      <c r="C58" s="26" t="s">
        <v>71</v>
      </c>
      <c r="D58" s="51" t="s">
        <v>41</v>
      </c>
      <c r="E58" s="52" t="s">
        <v>72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>
      <c r="A59" s="27" t="s">
        <v>11</v>
      </c>
      <c r="B59" s="28" t="s">
        <v>73</v>
      </c>
      <c r="C59" s="38">
        <v>0.2</v>
      </c>
      <c r="D59" s="54">
        <f>$C$59*($C$43+$D$52)</f>
        <v>509.93126666666672</v>
      </c>
      <c r="E59" s="52" t="s">
        <v>74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>
      <c r="A60" s="27" t="s">
        <v>13</v>
      </c>
      <c r="B60" s="28" t="s">
        <v>75</v>
      </c>
      <c r="C60" s="38">
        <v>2.5000000000000001E-2</v>
      </c>
      <c r="D60" s="54">
        <f>$C$60*($C$43+$D$52)</f>
        <v>63.741408333333339</v>
      </c>
      <c r="E60" s="52" t="s">
        <v>76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94.5">
      <c r="A61" s="27" t="s">
        <v>17</v>
      </c>
      <c r="B61" s="28" t="s">
        <v>77</v>
      </c>
      <c r="C61" s="38">
        <f>3%*2</f>
        <v>0.06</v>
      </c>
      <c r="D61" s="54">
        <f>$C$61*($C$43+$D$52)</f>
        <v>152.97937999999999</v>
      </c>
      <c r="E61" s="133" t="s">
        <v>229</v>
      </c>
      <c r="F61" s="4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>
      <c r="A62" s="27" t="s">
        <v>20</v>
      </c>
      <c r="B62" s="28" t="s">
        <v>78</v>
      </c>
      <c r="C62" s="38">
        <v>1.4999999999999999E-2</v>
      </c>
      <c r="D62" s="54">
        <f>$C$62*($C$43+$D$52)</f>
        <v>38.244844999999998</v>
      </c>
      <c r="E62" s="52" t="s">
        <v>79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>
      <c r="A63" s="27" t="s">
        <v>50</v>
      </c>
      <c r="B63" s="28" t="s">
        <v>80</v>
      </c>
      <c r="C63" s="38">
        <v>0.01</v>
      </c>
      <c r="D63" s="54">
        <f>$C$63*($C$43+$D$52)</f>
        <v>25.496563333333334</v>
      </c>
      <c r="E63" s="52" t="s">
        <v>81</v>
      </c>
      <c r="F63" s="4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>
      <c r="A64" s="27" t="s">
        <v>52</v>
      </c>
      <c r="B64" s="28" t="s">
        <v>82</v>
      </c>
      <c r="C64" s="38">
        <v>6.0000000000000001E-3</v>
      </c>
      <c r="D64" s="54">
        <f>$C$64*($C$43+$D$52)</f>
        <v>15.297938</v>
      </c>
      <c r="E64" s="52" t="s">
        <v>83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>
      <c r="A65" s="27" t="s">
        <v>84</v>
      </c>
      <c r="B65" s="28" t="s">
        <v>85</v>
      </c>
      <c r="C65" s="38">
        <v>2E-3</v>
      </c>
      <c r="D65" s="54">
        <f>$C$65*($C$43+$D$52)</f>
        <v>5.099312666666667</v>
      </c>
      <c r="E65" s="52" t="s">
        <v>86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>
      <c r="A66" s="27" t="s">
        <v>87</v>
      </c>
      <c r="B66" s="28" t="s">
        <v>88</v>
      </c>
      <c r="C66" s="38">
        <v>0.08</v>
      </c>
      <c r="D66" s="54">
        <f>$C$66*($C$43+$D$52)</f>
        <v>203.97250666666667</v>
      </c>
      <c r="E66" s="52" t="s">
        <v>89</v>
      </c>
      <c r="F66" s="4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>
      <c r="A67" s="144" t="s">
        <v>90</v>
      </c>
      <c r="B67" s="140"/>
      <c r="C67" s="45">
        <f>SUM($C$59:$C$66)</f>
        <v>0.39800000000000008</v>
      </c>
      <c r="D67" s="56">
        <f>SUM($D$59:$D$66)</f>
        <v>1014.7632206666667</v>
      </c>
      <c r="E67" s="57" t="s">
        <v>91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>
      <c r="A68" s="20"/>
      <c r="B68" s="20"/>
      <c r="C68" s="20"/>
      <c r="D68" s="21"/>
      <c r="E68" s="2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>
      <c r="A69" s="174" t="s">
        <v>92</v>
      </c>
      <c r="B69" s="146"/>
      <c r="C69" s="146"/>
      <c r="D69" s="146"/>
      <c r="E69" s="2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>
      <c r="A70" s="20"/>
      <c r="B70" s="20"/>
      <c r="C70" s="20"/>
      <c r="D70" s="21"/>
      <c r="E70" s="2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>
      <c r="A71" s="25" t="s">
        <v>93</v>
      </c>
      <c r="B71" s="26" t="s">
        <v>94</v>
      </c>
      <c r="C71" s="26" t="s">
        <v>41</v>
      </c>
      <c r="D71" s="21"/>
      <c r="E71" s="2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31.5">
      <c r="A72" s="27" t="s">
        <v>11</v>
      </c>
      <c r="B72" s="58" t="s">
        <v>95</v>
      </c>
      <c r="C72" s="59">
        <v>0</v>
      </c>
      <c r="D72" s="61"/>
      <c r="E72" s="33" t="s">
        <v>228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47.25">
      <c r="A73" s="27" t="s">
        <v>13</v>
      </c>
      <c r="B73" s="58" t="s">
        <v>98</v>
      </c>
      <c r="C73" s="60">
        <f>(15*27)-(15%*(15*27))</f>
        <v>344.25</v>
      </c>
      <c r="D73" s="61"/>
      <c r="E73" s="33" t="s">
        <v>99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78.75">
      <c r="A74" s="27" t="s">
        <v>17</v>
      </c>
      <c r="B74" s="58" t="s">
        <v>100</v>
      </c>
      <c r="C74" s="60">
        <v>71.78</v>
      </c>
      <c r="D74" s="21"/>
      <c r="E74" s="30" t="s">
        <v>101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>
      <c r="A75" s="27" t="s">
        <v>50</v>
      </c>
      <c r="B75" s="28" t="s">
        <v>53</v>
      </c>
      <c r="C75" s="29">
        <v>0</v>
      </c>
      <c r="D75" s="2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>
      <c r="A76" s="144" t="s">
        <v>54</v>
      </c>
      <c r="B76" s="140"/>
      <c r="C76" s="35">
        <f>SUM($C$72:$C$75)</f>
        <v>416.03</v>
      </c>
      <c r="D76" s="21"/>
      <c r="E76" s="30" t="s">
        <v>102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>
      <c r="A77" s="20"/>
      <c r="B77" s="20"/>
      <c r="C77" s="20"/>
      <c r="D77" s="21"/>
      <c r="E77" s="2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>
      <c r="A78" s="174" t="s">
        <v>103</v>
      </c>
      <c r="B78" s="146"/>
      <c r="C78" s="146"/>
      <c r="D78" s="146"/>
      <c r="E78" s="2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>
      <c r="A79" s="20"/>
      <c r="B79" s="20"/>
      <c r="C79" s="20"/>
      <c r="D79" s="21"/>
      <c r="E79" s="2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>
      <c r="A80" s="25">
        <v>2</v>
      </c>
      <c r="B80" s="26" t="s">
        <v>104</v>
      </c>
      <c r="C80" s="26" t="s">
        <v>41</v>
      </c>
      <c r="D80" s="21"/>
      <c r="E80" s="2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>
      <c r="A81" s="27" t="s">
        <v>58</v>
      </c>
      <c r="B81" s="28" t="s">
        <v>59</v>
      </c>
      <c r="C81" s="29">
        <f>$D$52</f>
        <v>415.06033333333329</v>
      </c>
      <c r="D81" s="21"/>
      <c r="E81" s="30" t="s">
        <v>105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>
      <c r="A82" s="27" t="s">
        <v>69</v>
      </c>
      <c r="B82" s="28" t="s">
        <v>70</v>
      </c>
      <c r="C82" s="29">
        <f>$D$67</f>
        <v>1014.7632206666667</v>
      </c>
      <c r="D82" s="21"/>
      <c r="E82" s="30" t="s">
        <v>106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>
      <c r="A83" s="27" t="s">
        <v>93</v>
      </c>
      <c r="B83" s="28" t="s">
        <v>94</v>
      </c>
      <c r="C83" s="29">
        <f>$C$76</f>
        <v>416.03</v>
      </c>
      <c r="D83" s="21"/>
      <c r="E83" s="30" t="s">
        <v>107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>
      <c r="A84" s="144" t="s">
        <v>54</v>
      </c>
      <c r="B84" s="140"/>
      <c r="C84" s="35">
        <f>SUM($C$81:$C$83)</f>
        <v>1845.853554</v>
      </c>
      <c r="D84" s="21"/>
      <c r="E84" s="30" t="s">
        <v>109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>
      <c r="A85" s="20"/>
      <c r="B85" s="20"/>
      <c r="C85" s="20"/>
      <c r="D85" s="21"/>
      <c r="E85" s="2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20.25">
      <c r="A86" s="173" t="s">
        <v>110</v>
      </c>
      <c r="B86" s="146"/>
      <c r="C86" s="146"/>
      <c r="D86" s="146"/>
      <c r="E86" s="23"/>
      <c r="F86" s="4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>
      <c r="A87" s="20"/>
      <c r="B87" s="20"/>
      <c r="C87" s="20"/>
      <c r="D87" s="21"/>
      <c r="E87" s="2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>
      <c r="A88" s="25">
        <v>3</v>
      </c>
      <c r="B88" s="26" t="s">
        <v>111</v>
      </c>
      <c r="C88" s="26" t="s">
        <v>41</v>
      </c>
      <c r="D88" s="21"/>
      <c r="E88" s="2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78.75">
      <c r="A89" s="27" t="s">
        <v>11</v>
      </c>
      <c r="B89" s="62" t="s">
        <v>112</v>
      </c>
      <c r="C89" s="53">
        <f>($C$43+$D$52+$D$66+$C$76)/12</f>
        <v>264.13823666666667</v>
      </c>
      <c r="D89" s="21"/>
      <c r="E89" s="33" t="s">
        <v>113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31.5">
      <c r="A90" s="27" t="s">
        <v>13</v>
      </c>
      <c r="B90" s="62" t="s">
        <v>114</v>
      </c>
      <c r="C90" s="53">
        <f>40%*$D$66</f>
        <v>81.589002666666673</v>
      </c>
      <c r="D90" s="21"/>
      <c r="E90" s="33" t="s">
        <v>115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31.5">
      <c r="A91" s="27" t="s">
        <v>116</v>
      </c>
      <c r="B91" s="63" t="s">
        <v>117</v>
      </c>
      <c r="C91" s="55">
        <f>($C$89+$C$90)*50%</f>
        <v>172.86361966666666</v>
      </c>
      <c r="D91" s="21"/>
      <c r="E91" s="33" t="s">
        <v>118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31.5">
      <c r="A92" s="27" t="s">
        <v>17</v>
      </c>
      <c r="B92" s="62" t="s">
        <v>119</v>
      </c>
      <c r="C92" s="53">
        <f>40%*$D$66</f>
        <v>81.589002666666673</v>
      </c>
      <c r="D92" s="21"/>
      <c r="E92" s="33" t="s">
        <v>115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31.5">
      <c r="A93" s="27" t="s">
        <v>120</v>
      </c>
      <c r="B93" s="64" t="s">
        <v>121</v>
      </c>
      <c r="C93" s="55">
        <f>$C$92*50%</f>
        <v>40.794501333333336</v>
      </c>
      <c r="D93" s="21"/>
      <c r="E93" s="33" t="s">
        <v>123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>
      <c r="A94" s="144" t="s">
        <v>54</v>
      </c>
      <c r="B94" s="140"/>
      <c r="C94" s="55">
        <f>SUM($C$91+$C$93)</f>
        <v>213.65812099999999</v>
      </c>
      <c r="D94" s="21"/>
      <c r="E94" s="65" t="s">
        <v>124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>
      <c r="A95" s="20"/>
      <c r="B95" s="20"/>
      <c r="C95" s="20"/>
      <c r="D95" s="21"/>
      <c r="E95" s="2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0.25">
      <c r="A96" s="173" t="s">
        <v>125</v>
      </c>
      <c r="B96" s="146"/>
      <c r="C96" s="146"/>
      <c r="D96" s="146"/>
      <c r="E96" s="2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>
      <c r="A97" s="20"/>
      <c r="B97" s="20"/>
      <c r="C97" s="20"/>
      <c r="D97" s="21"/>
      <c r="E97" s="2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>
      <c r="A98" s="174" t="s">
        <v>126</v>
      </c>
      <c r="B98" s="146"/>
      <c r="C98" s="146"/>
      <c r="D98" s="146"/>
      <c r="E98" s="2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>
      <c r="A99" s="37"/>
      <c r="B99" s="20"/>
      <c r="C99" s="20"/>
      <c r="D99" s="21"/>
      <c r="E99" s="2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>
      <c r="A100" s="25" t="s">
        <v>127</v>
      </c>
      <c r="B100" s="26" t="s">
        <v>128</v>
      </c>
      <c r="C100" s="26" t="s">
        <v>129</v>
      </c>
      <c r="D100" s="66" t="s">
        <v>41</v>
      </c>
      <c r="E100" s="2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1.75">
      <c r="A101" s="27" t="s">
        <v>11</v>
      </c>
      <c r="B101" s="28" t="s">
        <v>130</v>
      </c>
      <c r="C101" s="67">
        <v>35</v>
      </c>
      <c r="D101" s="56">
        <f>(((($C$43+$C$84+$C$94)/30)*35)/12)</f>
        <v>407.76046840277786</v>
      </c>
      <c r="E101" s="68" t="s">
        <v>131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144" t="s">
        <v>90</v>
      </c>
      <c r="B102" s="140"/>
      <c r="C102" s="45" t="s">
        <v>65</v>
      </c>
      <c r="D102" s="55">
        <f>SUM($D$101)</f>
        <v>407.76046840277786</v>
      </c>
      <c r="E102" s="2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20"/>
      <c r="B103" s="20"/>
      <c r="C103" s="20"/>
      <c r="D103" s="21"/>
      <c r="E103" s="2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>
      <c r="A104" s="174" t="s">
        <v>133</v>
      </c>
      <c r="B104" s="146"/>
      <c r="C104" s="146"/>
      <c r="D104" s="146"/>
      <c r="E104" s="7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>
      <c r="A105" s="37"/>
      <c r="B105" s="20"/>
      <c r="C105" s="20"/>
      <c r="D105" s="21"/>
      <c r="E105" s="7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>
      <c r="A106" s="25" t="s">
        <v>134</v>
      </c>
      <c r="B106" s="144" t="s">
        <v>135</v>
      </c>
      <c r="C106" s="140"/>
      <c r="D106" s="26" t="s">
        <v>41</v>
      </c>
      <c r="E106" s="7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31.5">
      <c r="A107" s="72" t="s">
        <v>11</v>
      </c>
      <c r="B107" s="176" t="s">
        <v>136</v>
      </c>
      <c r="C107" s="140"/>
      <c r="D107" s="29">
        <v>198</v>
      </c>
      <c r="E107" s="33" t="s">
        <v>49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>
      <c r="A108" s="177" t="s">
        <v>54</v>
      </c>
      <c r="B108" s="167"/>
      <c r="C108" s="140"/>
      <c r="D108" s="35">
        <f>D107</f>
        <v>198</v>
      </c>
      <c r="E108" s="2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>
      <c r="A109" s="20"/>
      <c r="B109" s="20"/>
      <c r="C109" s="20"/>
      <c r="D109" s="21"/>
      <c r="E109" s="2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>
      <c r="A110" s="174" t="s">
        <v>137</v>
      </c>
      <c r="B110" s="146"/>
      <c r="C110" s="146"/>
      <c r="D110" s="146"/>
      <c r="E110" s="2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>
      <c r="A111" s="37"/>
      <c r="B111" s="20"/>
      <c r="C111" s="20"/>
      <c r="D111" s="21"/>
      <c r="E111" s="2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>
      <c r="A112" s="25">
        <v>4</v>
      </c>
      <c r="B112" s="26" t="s">
        <v>130</v>
      </c>
      <c r="C112" s="26" t="s">
        <v>41</v>
      </c>
      <c r="D112" s="21"/>
      <c r="E112" s="2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>
      <c r="A113" s="27" t="s">
        <v>127</v>
      </c>
      <c r="B113" s="28" t="s">
        <v>128</v>
      </c>
      <c r="C113" s="53">
        <f>$D$102</f>
        <v>407.76046840277786</v>
      </c>
      <c r="D113" s="21"/>
      <c r="E113" s="30" t="s">
        <v>138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>
      <c r="A114" s="27" t="s">
        <v>134</v>
      </c>
      <c r="B114" s="28" t="s">
        <v>135</v>
      </c>
      <c r="C114" s="53">
        <f>$D$108</f>
        <v>198</v>
      </c>
      <c r="D114" s="21"/>
      <c r="E114" s="30" t="s">
        <v>139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>
      <c r="A115" s="144" t="s">
        <v>54</v>
      </c>
      <c r="B115" s="140"/>
      <c r="C115" s="55">
        <f>SUM($C$113:$C$114)</f>
        <v>605.76046840277786</v>
      </c>
      <c r="D115" s="21"/>
      <c r="E115" s="30" t="s">
        <v>140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>
      <c r="A116" s="20"/>
      <c r="B116" s="20"/>
      <c r="C116" s="20"/>
      <c r="D116" s="21"/>
      <c r="E116" s="2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20.25">
      <c r="A117" s="173" t="s">
        <v>141</v>
      </c>
      <c r="B117" s="146"/>
      <c r="C117" s="146"/>
      <c r="D117" s="146"/>
      <c r="E117" s="2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>
      <c r="A118" s="20"/>
      <c r="B118" s="20"/>
      <c r="C118" s="20"/>
      <c r="D118" s="21"/>
      <c r="E118" s="2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>
      <c r="A119" s="25">
        <v>5</v>
      </c>
      <c r="B119" s="73" t="s">
        <v>142</v>
      </c>
      <c r="C119" s="26" t="s">
        <v>41</v>
      </c>
      <c r="D119" s="21"/>
      <c r="E119" s="2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>
      <c r="A120" s="27" t="s">
        <v>11</v>
      </c>
      <c r="B120" s="28" t="s">
        <v>143</v>
      </c>
      <c r="C120" s="59">
        <f>'Uniforme e Materiais - Guaramir'!K13</f>
        <v>30.275833333333335</v>
      </c>
      <c r="D120" s="76"/>
      <c r="E120" s="33" t="s">
        <v>144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>
      <c r="A121" s="27" t="s">
        <v>13</v>
      </c>
      <c r="B121" s="28" t="s">
        <v>145</v>
      </c>
      <c r="C121" s="59">
        <f>'Uniforme e Materiais - Guaramir'!J25</f>
        <v>3.8738888888888892</v>
      </c>
      <c r="D121" s="76"/>
      <c r="E121" s="33" t="s">
        <v>144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>
      <c r="A122" s="27" t="s">
        <v>17</v>
      </c>
      <c r="B122" s="28" t="s">
        <v>146</v>
      </c>
      <c r="C122" s="60"/>
      <c r="D122" s="76"/>
      <c r="E122" s="33" t="s">
        <v>144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>
      <c r="A123" s="27" t="s">
        <v>20</v>
      </c>
      <c r="B123" s="28" t="s">
        <v>53</v>
      </c>
      <c r="C123" s="60"/>
      <c r="D123" s="76"/>
      <c r="E123" s="33" t="s">
        <v>144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>
      <c r="A124" s="144" t="s">
        <v>90</v>
      </c>
      <c r="B124" s="140"/>
      <c r="C124" s="35">
        <f>SUM(C120:C123)</f>
        <v>34.149722222222223</v>
      </c>
      <c r="D124" s="21"/>
      <c r="E124" s="2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>
      <c r="A125" s="20"/>
      <c r="B125" s="20"/>
      <c r="C125" s="20"/>
      <c r="D125" s="21"/>
      <c r="E125" s="2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20.25">
      <c r="A126" s="173" t="s">
        <v>148</v>
      </c>
      <c r="B126" s="146"/>
      <c r="C126" s="146"/>
      <c r="D126" s="146"/>
      <c r="E126" s="2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>
      <c r="A127" s="20"/>
      <c r="B127" s="20"/>
      <c r="C127" s="20"/>
      <c r="D127" s="21"/>
      <c r="E127" s="2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>
      <c r="A128" s="25">
        <v>6</v>
      </c>
      <c r="B128" s="73" t="s">
        <v>149</v>
      </c>
      <c r="C128" s="26" t="s">
        <v>71</v>
      </c>
      <c r="D128" s="66" t="s">
        <v>41</v>
      </c>
      <c r="E128" s="2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22.5" customHeight="1">
      <c r="A129" s="27" t="s">
        <v>11</v>
      </c>
      <c r="B129" s="28" t="s">
        <v>150</v>
      </c>
      <c r="C129" s="38">
        <v>0.06</v>
      </c>
      <c r="D129" s="39">
        <f>C147*C129</f>
        <v>290.04107193750002</v>
      </c>
      <c r="E129" s="141" t="s">
        <v>151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21" customHeight="1">
      <c r="A130" s="27" t="s">
        <v>13</v>
      </c>
      <c r="B130" s="28" t="s">
        <v>152</v>
      </c>
      <c r="C130" s="38">
        <v>6.7900000000000002E-2</v>
      </c>
      <c r="D130" s="39">
        <f>C149*C130</f>
        <v>401.94501139151322</v>
      </c>
      <c r="E130" s="14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24" customHeight="1">
      <c r="A131" s="27" t="s">
        <v>17</v>
      </c>
      <c r="B131" s="28" t="s">
        <v>153</v>
      </c>
      <c r="C131" s="38">
        <f>SUM(C132+C135+C136)</f>
        <v>6.6500000000000004E-2</v>
      </c>
      <c r="D131" s="39">
        <f>C149*C131</f>
        <v>393.65748538344076</v>
      </c>
      <c r="E131" s="141" t="s">
        <v>156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>
      <c r="A132" s="27"/>
      <c r="B132" s="62" t="s">
        <v>157</v>
      </c>
      <c r="C132" s="38">
        <f>$C$133+$C$134</f>
        <v>3.6499999999999998E-2</v>
      </c>
      <c r="D132" s="39">
        <f>C149*C132</f>
        <v>216.0676423533171</v>
      </c>
      <c r="E132" s="14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>
      <c r="A133" s="27"/>
      <c r="B133" s="62" t="s">
        <v>158</v>
      </c>
      <c r="C133" s="82">
        <v>6.4999999999999997E-3</v>
      </c>
      <c r="D133" s="39">
        <f>C149*C133</f>
        <v>38.477799323193459</v>
      </c>
      <c r="E133" s="14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>
      <c r="A134" s="27"/>
      <c r="B134" s="62" t="s">
        <v>159</v>
      </c>
      <c r="C134" s="82">
        <v>0.03</v>
      </c>
      <c r="D134" s="39">
        <f>C149*C134</f>
        <v>177.58984303012363</v>
      </c>
      <c r="E134" s="14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>
      <c r="A135" s="27"/>
      <c r="B135" s="62" t="s">
        <v>160</v>
      </c>
      <c r="C135" s="38">
        <v>0</v>
      </c>
      <c r="D135" s="39" t="s">
        <v>65</v>
      </c>
      <c r="E135" s="14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>
      <c r="A136" s="27"/>
      <c r="B136" s="62" t="s">
        <v>161</v>
      </c>
      <c r="C136" s="82">
        <v>0.03</v>
      </c>
      <c r="D136" s="39">
        <f>C149*C136</f>
        <v>177.58984303012363</v>
      </c>
      <c r="E136" s="14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>
      <c r="A137" s="144" t="s">
        <v>162</v>
      </c>
      <c r="B137" s="140"/>
      <c r="C137" s="83">
        <f>(1+C129)/(1-C131-C130)-1</f>
        <v>0.22458410351201485</v>
      </c>
      <c r="D137" s="56">
        <f>(C43+C84+C94+C115+C124)*C137</f>
        <v>1085.6435687124542</v>
      </c>
      <c r="E137" s="30" t="s">
        <v>163</v>
      </c>
      <c r="F137" s="84"/>
      <c r="G137" s="4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>
      <c r="A138" s="20"/>
      <c r="B138" s="20"/>
      <c r="C138" s="20"/>
      <c r="D138" s="21"/>
      <c r="E138" s="23"/>
      <c r="F138" s="1"/>
      <c r="G138" s="4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>
      <c r="A139" s="145" t="s">
        <v>165</v>
      </c>
      <c r="B139" s="146"/>
      <c r="C139" s="146"/>
      <c r="D139" s="146"/>
      <c r="E139" s="23"/>
      <c r="F139" s="1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</row>
    <row r="140" spans="1:25" ht="15.75">
      <c r="A140" s="20"/>
      <c r="B140" s="20"/>
      <c r="C140" s="20"/>
      <c r="D140" s="21"/>
      <c r="E140" s="23"/>
      <c r="F140" s="1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</row>
    <row r="141" spans="1:25" ht="31.5">
      <c r="A141" s="25"/>
      <c r="B141" s="26" t="s">
        <v>166</v>
      </c>
      <c r="C141" s="26" t="s">
        <v>41</v>
      </c>
      <c r="D141" s="21"/>
      <c r="E141" s="23"/>
      <c r="F141" s="1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</row>
    <row r="142" spans="1:25" ht="15.75">
      <c r="A142" s="43" t="s">
        <v>11</v>
      </c>
      <c r="B142" s="28" t="s">
        <v>39</v>
      </c>
      <c r="C142" s="53">
        <f>$C$43</f>
        <v>2134.596</v>
      </c>
      <c r="D142" s="21"/>
      <c r="E142" s="23"/>
      <c r="F142" s="1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</row>
    <row r="143" spans="1:25" ht="15.75">
      <c r="A143" s="43" t="s">
        <v>13</v>
      </c>
      <c r="B143" s="28" t="s">
        <v>56</v>
      </c>
      <c r="C143" s="53">
        <f>$C$84</f>
        <v>1845.853554</v>
      </c>
      <c r="D143" s="21"/>
      <c r="E143" s="23"/>
      <c r="F143" s="1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</row>
    <row r="144" spans="1:25" ht="15.75">
      <c r="A144" s="43" t="s">
        <v>17</v>
      </c>
      <c r="B144" s="28" t="s">
        <v>110</v>
      </c>
      <c r="C144" s="53">
        <f>$C$94</f>
        <v>213.65812099999999</v>
      </c>
      <c r="D144" s="21"/>
      <c r="E144" s="23"/>
      <c r="F144" s="1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</row>
    <row r="145" spans="1:25" ht="15.75">
      <c r="A145" s="43" t="s">
        <v>20</v>
      </c>
      <c r="B145" s="28" t="s">
        <v>125</v>
      </c>
      <c r="C145" s="53">
        <f>$C$115</f>
        <v>605.76046840277786</v>
      </c>
      <c r="D145" s="21"/>
      <c r="E145" s="23"/>
      <c r="F145" s="1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25" ht="15.75">
      <c r="A146" s="43" t="s">
        <v>50</v>
      </c>
      <c r="B146" s="28" t="s">
        <v>141</v>
      </c>
      <c r="C146" s="53">
        <f>$C$124</f>
        <v>34.149722222222223</v>
      </c>
      <c r="D146" s="21"/>
      <c r="E146" s="23"/>
      <c r="F146" s="1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</row>
    <row r="147" spans="1:25" ht="15.75">
      <c r="A147" s="144" t="s">
        <v>167</v>
      </c>
      <c r="B147" s="140"/>
      <c r="C147" s="53">
        <f>SUM($C$142:$C$146)</f>
        <v>4834.0178656250009</v>
      </c>
      <c r="D147" s="21"/>
      <c r="E147" s="23"/>
      <c r="F147" s="1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</row>
    <row r="148" spans="1:25" ht="15.75">
      <c r="A148" s="43" t="s">
        <v>52</v>
      </c>
      <c r="B148" s="28" t="s">
        <v>168</v>
      </c>
      <c r="C148" s="53">
        <f>$D$137</f>
        <v>1085.6435687124542</v>
      </c>
      <c r="D148" s="21"/>
      <c r="E148" s="23"/>
      <c r="F148" s="1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</row>
    <row r="149" spans="1:25" ht="15.75">
      <c r="A149" s="139" t="s">
        <v>169</v>
      </c>
      <c r="B149" s="140"/>
      <c r="C149" s="87">
        <f>SUM($C$147:$C$148)</f>
        <v>5919.6614343374549</v>
      </c>
      <c r="D149" s="21"/>
      <c r="E149" s="23"/>
      <c r="F149" s="42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</row>
    <row r="150" spans="1:25" ht="15.75">
      <c r="A150" s="139" t="s">
        <v>170</v>
      </c>
      <c r="B150" s="140"/>
      <c r="C150" s="87">
        <f>C149*2</f>
        <v>11839.32286867491</v>
      </c>
      <c r="D150" s="21"/>
      <c r="E150" s="23"/>
      <c r="F150" s="4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>
      <c r="A151" s="139" t="s">
        <v>173</v>
      </c>
      <c r="B151" s="140"/>
      <c r="C151" s="87">
        <f>C150*2</f>
        <v>23678.64573734982</v>
      </c>
      <c r="D151" s="21"/>
      <c r="E151" s="2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>
      <c r="A152" s="139" t="s">
        <v>174</v>
      </c>
      <c r="B152" s="140"/>
      <c r="C152" s="87">
        <f t="shared" ref="C152:C153" si="0">C149*12</f>
        <v>71035.937212049466</v>
      </c>
      <c r="D152" s="21"/>
      <c r="E152" s="2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>
      <c r="A153" s="139" t="s">
        <v>175</v>
      </c>
      <c r="B153" s="140"/>
      <c r="C153" s="87">
        <f t="shared" si="0"/>
        <v>142071.87442409893</v>
      </c>
      <c r="D153" s="21"/>
      <c r="E153" s="23"/>
      <c r="F153" s="4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>
      <c r="A154" s="139" t="s">
        <v>178</v>
      </c>
      <c r="B154" s="140"/>
      <c r="C154" s="87">
        <f>C153*2</f>
        <v>284143.74884819787</v>
      </c>
      <c r="D154" s="21"/>
      <c r="E154" s="2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>
      <c r="A155" s="20"/>
      <c r="B155" s="20"/>
      <c r="C155" s="20"/>
      <c r="D155" s="21"/>
      <c r="E155" s="2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>
      <c r="A156" s="20"/>
      <c r="B156" s="20"/>
      <c r="C156" s="36">
        <f>('Referência - VIG. NOT. GUARA.'!C154+'Referência - VIG. DIU. GUARA.'!C154+'Referência - VIG. NOT. REITORIA'!C154+'Referência - VIG. DIU. REITORIA'!C154)</f>
        <v>1066605.8566144633</v>
      </c>
      <c r="D156" s="21"/>
      <c r="E156" s="2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>
      <c r="A157" s="20"/>
      <c r="B157" s="20"/>
      <c r="C157" s="20"/>
      <c r="D157" s="21"/>
      <c r="E157" s="2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>
      <c r="A158" s="20"/>
      <c r="B158" s="20"/>
      <c r="C158" s="20"/>
      <c r="D158" s="21"/>
      <c r="E158" s="2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>
      <c r="A159" s="20"/>
      <c r="B159" s="20"/>
      <c r="C159" s="20"/>
      <c r="D159" s="21"/>
      <c r="E159" s="2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>
      <c r="A160" s="20"/>
      <c r="C160" s="20"/>
      <c r="D160" s="21"/>
      <c r="E160" s="2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>
      <c r="A161" s="20"/>
      <c r="B161" s="20"/>
      <c r="C161" s="20"/>
      <c r="D161" s="21"/>
      <c r="E161" s="2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>
      <c r="A162" s="20"/>
      <c r="B162" s="20"/>
      <c r="C162" s="20"/>
      <c r="D162" s="21"/>
      <c r="E162" s="2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>
      <c r="A163" s="20"/>
      <c r="B163" s="20"/>
      <c r="C163" s="20"/>
      <c r="D163" s="21"/>
      <c r="E163" s="2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>
      <c r="A164" s="20"/>
      <c r="B164" s="20"/>
      <c r="C164" s="20"/>
      <c r="D164" s="21"/>
      <c r="E164" s="2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>
      <c r="A165" s="20"/>
      <c r="B165" s="20"/>
      <c r="C165" s="20"/>
      <c r="D165" s="21"/>
      <c r="E165" s="2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>
      <c r="A166" s="20"/>
      <c r="B166" s="20"/>
      <c r="C166" s="20"/>
      <c r="D166" s="21"/>
      <c r="E166" s="2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>
      <c r="A167" s="20"/>
      <c r="B167" s="20"/>
      <c r="C167" s="20"/>
      <c r="D167" s="21"/>
      <c r="E167" s="2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>
      <c r="A168" s="20"/>
      <c r="B168" s="20"/>
      <c r="C168" s="20"/>
      <c r="D168" s="21"/>
      <c r="E168" s="2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>
      <c r="A169" s="20"/>
      <c r="B169" s="20"/>
      <c r="C169" s="20"/>
      <c r="D169" s="21"/>
      <c r="E169" s="2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>
      <c r="A170" s="20"/>
      <c r="B170" s="20"/>
      <c r="C170" s="20"/>
      <c r="D170" s="21"/>
      <c r="E170" s="2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>
      <c r="A171" s="20"/>
      <c r="B171" s="20"/>
      <c r="C171" s="20"/>
      <c r="D171" s="21"/>
      <c r="E171" s="2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>
      <c r="A172" s="20"/>
      <c r="B172" s="20"/>
      <c r="C172" s="20"/>
      <c r="D172" s="21"/>
      <c r="E172" s="2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>
      <c r="A173" s="20"/>
      <c r="B173" s="20"/>
      <c r="C173" s="20"/>
      <c r="D173" s="21"/>
      <c r="E173" s="2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>
      <c r="A174" s="20"/>
      <c r="B174" s="20"/>
      <c r="C174" s="20"/>
      <c r="D174" s="21"/>
      <c r="E174" s="2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>
      <c r="A175" s="20"/>
      <c r="B175" s="20"/>
      <c r="C175" s="20"/>
      <c r="D175" s="21"/>
      <c r="E175" s="2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>
      <c r="A176" s="20"/>
      <c r="B176" s="20"/>
      <c r="C176" s="20"/>
      <c r="D176" s="21"/>
      <c r="E176" s="2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>
      <c r="A177" s="20"/>
      <c r="B177" s="20"/>
      <c r="C177" s="20"/>
      <c r="D177" s="21"/>
      <c r="E177" s="2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>
      <c r="A178" s="20"/>
      <c r="B178" s="20"/>
      <c r="C178" s="20"/>
      <c r="D178" s="21"/>
      <c r="E178" s="2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>
      <c r="A179" s="20"/>
      <c r="B179" s="20"/>
      <c r="C179" s="20"/>
      <c r="D179" s="21"/>
      <c r="E179" s="2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>
      <c r="A180" s="20"/>
      <c r="B180" s="20"/>
      <c r="C180" s="20"/>
      <c r="D180" s="21"/>
      <c r="E180" s="2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>
      <c r="A181" s="20"/>
      <c r="B181" s="20"/>
      <c r="C181" s="20"/>
      <c r="D181" s="21"/>
      <c r="E181" s="2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>
      <c r="A182" s="20"/>
      <c r="B182" s="20"/>
      <c r="C182" s="20"/>
      <c r="D182" s="21"/>
      <c r="E182" s="2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>
      <c r="A183" s="20"/>
      <c r="B183" s="20"/>
      <c r="C183" s="20"/>
      <c r="D183" s="21"/>
      <c r="E183" s="2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>
      <c r="A184" s="20"/>
      <c r="B184" s="20"/>
      <c r="C184" s="20"/>
      <c r="D184" s="21"/>
      <c r="E184" s="2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>
      <c r="A185" s="20"/>
      <c r="B185" s="20"/>
      <c r="C185" s="20"/>
      <c r="D185" s="21"/>
      <c r="E185" s="2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>
      <c r="A186" s="20"/>
      <c r="B186" s="20"/>
      <c r="C186" s="20"/>
      <c r="D186" s="21"/>
      <c r="E186" s="2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>
      <c r="A187" s="20"/>
      <c r="B187" s="20"/>
      <c r="C187" s="20"/>
      <c r="D187" s="21"/>
      <c r="E187" s="2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>
      <c r="A188" s="20"/>
      <c r="B188" s="20"/>
      <c r="C188" s="20"/>
      <c r="D188" s="21"/>
      <c r="E188" s="2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>
      <c r="A189" s="20"/>
      <c r="B189" s="20"/>
      <c r="C189" s="20"/>
      <c r="D189" s="21"/>
      <c r="E189" s="2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>
      <c r="A190" s="20"/>
      <c r="B190" s="20"/>
      <c r="C190" s="20"/>
      <c r="D190" s="21"/>
      <c r="E190" s="2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>
      <c r="A191" s="20"/>
      <c r="B191" s="20"/>
      <c r="C191" s="20"/>
      <c r="D191" s="21"/>
      <c r="E191" s="2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>
      <c r="A192" s="20"/>
      <c r="B192" s="20"/>
      <c r="C192" s="20"/>
      <c r="D192" s="21"/>
      <c r="E192" s="2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>
      <c r="A193" s="20"/>
      <c r="B193" s="20"/>
      <c r="C193" s="20"/>
      <c r="D193" s="21"/>
      <c r="E193" s="2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>
      <c r="A194" s="20"/>
      <c r="B194" s="20"/>
      <c r="C194" s="20"/>
      <c r="D194" s="21"/>
      <c r="E194" s="2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>
      <c r="A195" s="20"/>
      <c r="B195" s="20"/>
      <c r="C195" s="20"/>
      <c r="D195" s="21"/>
      <c r="E195" s="2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>
      <c r="A196" s="20"/>
      <c r="B196" s="20"/>
      <c r="C196" s="20"/>
      <c r="D196" s="21"/>
      <c r="E196" s="2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>
      <c r="A197" s="20"/>
      <c r="B197" s="20"/>
      <c r="C197" s="20"/>
      <c r="D197" s="21"/>
      <c r="E197" s="2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>
      <c r="A198" s="20"/>
      <c r="B198" s="20"/>
      <c r="C198" s="20"/>
      <c r="D198" s="21"/>
      <c r="E198" s="2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>
      <c r="A199" s="20"/>
      <c r="B199" s="20"/>
      <c r="C199" s="20"/>
      <c r="D199" s="21"/>
      <c r="E199" s="2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>
      <c r="A200" s="20"/>
      <c r="B200" s="20"/>
      <c r="C200" s="20"/>
      <c r="D200" s="21"/>
      <c r="E200" s="2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>
      <c r="A201" s="20"/>
      <c r="B201" s="20"/>
      <c r="C201" s="20"/>
      <c r="D201" s="21"/>
      <c r="E201" s="23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>
      <c r="A202" s="20"/>
      <c r="B202" s="20"/>
      <c r="C202" s="20"/>
      <c r="D202" s="21"/>
      <c r="E202" s="23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>
      <c r="A203" s="20"/>
      <c r="B203" s="20"/>
      <c r="C203" s="20"/>
      <c r="D203" s="21"/>
      <c r="E203" s="23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>
      <c r="A204" s="20"/>
      <c r="B204" s="20"/>
      <c r="C204" s="20"/>
      <c r="D204" s="21"/>
      <c r="E204" s="23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>
      <c r="A205" s="20"/>
      <c r="B205" s="20"/>
      <c r="C205" s="20"/>
      <c r="D205" s="21"/>
      <c r="E205" s="2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>
      <c r="A206" s="20"/>
      <c r="B206" s="20"/>
      <c r="C206" s="20"/>
      <c r="D206" s="21"/>
      <c r="E206" s="2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>
      <c r="A207" s="20"/>
      <c r="B207" s="20"/>
      <c r="C207" s="20"/>
      <c r="D207" s="21"/>
      <c r="E207" s="2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>
      <c r="A208" s="20"/>
      <c r="B208" s="20"/>
      <c r="C208" s="20"/>
      <c r="D208" s="21"/>
      <c r="E208" s="2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>
      <c r="A209" s="20"/>
      <c r="B209" s="20"/>
      <c r="C209" s="20"/>
      <c r="D209" s="21"/>
      <c r="E209" s="2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>
      <c r="A210" s="20"/>
      <c r="B210" s="20"/>
      <c r="C210" s="20"/>
      <c r="D210" s="21"/>
      <c r="E210" s="2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>
      <c r="A211" s="20"/>
      <c r="B211" s="20"/>
      <c r="C211" s="20"/>
      <c r="D211" s="21"/>
      <c r="E211" s="2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>
      <c r="A212" s="20"/>
      <c r="B212" s="20"/>
      <c r="C212" s="20"/>
      <c r="D212" s="21"/>
      <c r="E212" s="2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>
      <c r="A213" s="20"/>
      <c r="B213" s="20"/>
      <c r="C213" s="20"/>
      <c r="D213" s="21"/>
      <c r="E213" s="23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>
      <c r="A214" s="20"/>
      <c r="B214" s="20"/>
      <c r="C214" s="20"/>
      <c r="D214" s="21"/>
      <c r="E214" s="23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>
      <c r="A215" s="20"/>
      <c r="B215" s="20"/>
      <c r="C215" s="20"/>
      <c r="D215" s="21"/>
      <c r="E215" s="23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>
      <c r="A216" s="20"/>
      <c r="B216" s="20"/>
      <c r="C216" s="20"/>
      <c r="D216" s="21"/>
      <c r="E216" s="23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>
      <c r="A217" s="20"/>
      <c r="B217" s="20"/>
      <c r="C217" s="20"/>
      <c r="D217" s="21"/>
      <c r="E217" s="23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>
      <c r="A218" s="20"/>
      <c r="B218" s="20"/>
      <c r="C218" s="20"/>
      <c r="D218" s="21"/>
      <c r="E218" s="23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>
      <c r="A219" s="20"/>
      <c r="B219" s="20"/>
      <c r="C219" s="20"/>
      <c r="D219" s="21"/>
      <c r="E219" s="23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>
      <c r="A220" s="20"/>
      <c r="B220" s="20"/>
      <c r="C220" s="20"/>
      <c r="D220" s="21"/>
      <c r="E220" s="23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>
      <c r="A221" s="20"/>
      <c r="B221" s="20"/>
      <c r="C221" s="20"/>
      <c r="D221" s="21"/>
      <c r="E221" s="2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>
      <c r="A222" s="20"/>
      <c r="B222" s="20"/>
      <c r="C222" s="20"/>
      <c r="D222" s="21"/>
      <c r="E222" s="2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>
      <c r="A223" s="20"/>
      <c r="B223" s="20"/>
      <c r="C223" s="20"/>
      <c r="D223" s="21"/>
      <c r="E223" s="2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>
      <c r="A224" s="20"/>
      <c r="B224" s="20"/>
      <c r="C224" s="20"/>
      <c r="D224" s="21"/>
      <c r="E224" s="2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>
      <c r="A225" s="20"/>
      <c r="B225" s="20"/>
      <c r="C225" s="20"/>
      <c r="D225" s="21"/>
      <c r="E225" s="2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>
      <c r="A226" s="20"/>
      <c r="B226" s="20"/>
      <c r="C226" s="20"/>
      <c r="D226" s="21"/>
      <c r="E226" s="2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>
      <c r="A227" s="20"/>
      <c r="B227" s="20"/>
      <c r="C227" s="20"/>
      <c r="D227" s="21"/>
      <c r="E227" s="2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>
      <c r="A228" s="20"/>
      <c r="B228" s="20"/>
      <c r="C228" s="20"/>
      <c r="D228" s="21"/>
      <c r="E228" s="2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>
      <c r="A229" s="20"/>
      <c r="B229" s="20"/>
      <c r="C229" s="20"/>
      <c r="D229" s="21"/>
      <c r="E229" s="23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>
      <c r="A230" s="20"/>
      <c r="B230" s="20"/>
      <c r="C230" s="20"/>
      <c r="D230" s="21"/>
      <c r="E230" s="23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>
      <c r="A231" s="20"/>
      <c r="B231" s="20"/>
      <c r="C231" s="20"/>
      <c r="D231" s="21"/>
      <c r="E231" s="23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>
      <c r="A232" s="20"/>
      <c r="B232" s="20"/>
      <c r="C232" s="20"/>
      <c r="D232" s="21"/>
      <c r="E232" s="23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>
      <c r="A233" s="20"/>
      <c r="B233" s="20"/>
      <c r="C233" s="20"/>
      <c r="D233" s="21"/>
      <c r="E233" s="23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>
      <c r="A234" s="20"/>
      <c r="B234" s="20"/>
      <c r="C234" s="20"/>
      <c r="D234" s="21"/>
      <c r="E234" s="23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>
      <c r="A235" s="20"/>
      <c r="B235" s="20"/>
      <c r="C235" s="20"/>
      <c r="D235" s="21"/>
      <c r="E235" s="23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>
      <c r="A236" s="20"/>
      <c r="B236" s="20"/>
      <c r="C236" s="20"/>
      <c r="D236" s="21"/>
      <c r="E236" s="23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>
      <c r="A237" s="20"/>
      <c r="B237" s="20"/>
      <c r="C237" s="20"/>
      <c r="D237" s="21"/>
      <c r="E237" s="2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>
      <c r="A238" s="20"/>
      <c r="B238" s="20"/>
      <c r="C238" s="20"/>
      <c r="D238" s="21"/>
      <c r="E238" s="2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>
      <c r="A239" s="20"/>
      <c r="B239" s="20"/>
      <c r="C239" s="20"/>
      <c r="D239" s="21"/>
      <c r="E239" s="2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>
      <c r="A240" s="20"/>
      <c r="B240" s="20"/>
      <c r="C240" s="20"/>
      <c r="D240" s="21"/>
      <c r="E240" s="2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>
      <c r="A241" s="20"/>
      <c r="B241" s="20"/>
      <c r="C241" s="20"/>
      <c r="D241" s="21"/>
      <c r="E241" s="2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>
      <c r="A242" s="20"/>
      <c r="B242" s="20"/>
      <c r="C242" s="20"/>
      <c r="D242" s="21"/>
      <c r="E242" s="2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>
      <c r="A243" s="20"/>
      <c r="B243" s="20"/>
      <c r="C243" s="20"/>
      <c r="D243" s="21"/>
      <c r="E243" s="23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>
      <c r="A244" s="20"/>
      <c r="B244" s="20"/>
      <c r="C244" s="20"/>
      <c r="D244" s="21"/>
      <c r="E244" s="23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>
      <c r="A245" s="20"/>
      <c r="B245" s="20"/>
      <c r="C245" s="20"/>
      <c r="D245" s="21"/>
      <c r="E245" s="23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>
      <c r="A246" s="20"/>
      <c r="B246" s="20"/>
      <c r="C246" s="20"/>
      <c r="D246" s="21"/>
      <c r="E246" s="23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>
      <c r="A247" s="20"/>
      <c r="B247" s="20"/>
      <c r="C247" s="20"/>
      <c r="D247" s="21"/>
      <c r="E247" s="23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>
      <c r="A248" s="20"/>
      <c r="B248" s="20"/>
      <c r="C248" s="20"/>
      <c r="D248" s="21"/>
      <c r="E248" s="23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>
      <c r="A249" s="20"/>
      <c r="B249" s="20"/>
      <c r="C249" s="20"/>
      <c r="D249" s="21"/>
      <c r="E249" s="23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>
      <c r="A250" s="20"/>
      <c r="B250" s="20"/>
      <c r="C250" s="20"/>
      <c r="D250" s="21"/>
      <c r="E250" s="23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>
      <c r="A251" s="20"/>
      <c r="B251" s="20"/>
      <c r="C251" s="20"/>
      <c r="D251" s="21"/>
      <c r="E251" s="2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>
      <c r="A252" s="20"/>
      <c r="B252" s="20"/>
      <c r="C252" s="20"/>
      <c r="D252" s="21"/>
      <c r="E252" s="2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>
      <c r="A253" s="20"/>
      <c r="B253" s="20"/>
      <c r="C253" s="20"/>
      <c r="D253" s="21"/>
      <c r="E253" s="2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>
      <c r="A254" s="20"/>
      <c r="B254" s="20"/>
      <c r="C254" s="20"/>
      <c r="D254" s="21"/>
      <c r="E254" s="2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>
      <c r="A255" s="20"/>
      <c r="B255" s="20"/>
      <c r="C255" s="20"/>
      <c r="D255" s="21"/>
      <c r="E255" s="2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>
      <c r="A256" s="20"/>
      <c r="B256" s="20"/>
      <c r="C256" s="20"/>
      <c r="D256" s="21"/>
      <c r="E256" s="2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>
      <c r="A257" s="20"/>
      <c r="B257" s="20"/>
      <c r="C257" s="20"/>
      <c r="D257" s="21"/>
      <c r="E257" s="2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>
      <c r="A258" s="20"/>
      <c r="B258" s="20"/>
      <c r="C258" s="20"/>
      <c r="D258" s="21"/>
      <c r="E258" s="2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>
      <c r="A259" s="20"/>
      <c r="B259" s="20"/>
      <c r="C259" s="20"/>
      <c r="D259" s="21"/>
      <c r="E259" s="23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>
      <c r="A260" s="20"/>
      <c r="B260" s="20"/>
      <c r="C260" s="20"/>
      <c r="D260" s="21"/>
      <c r="E260" s="23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>
      <c r="A261" s="20"/>
      <c r="B261" s="20"/>
      <c r="C261" s="20"/>
      <c r="D261" s="21"/>
      <c r="E261" s="23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>
      <c r="A262" s="20"/>
      <c r="B262" s="20"/>
      <c r="C262" s="20"/>
      <c r="D262" s="21"/>
      <c r="E262" s="23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>
      <c r="A263" s="20"/>
      <c r="B263" s="20"/>
      <c r="C263" s="20"/>
      <c r="D263" s="21"/>
      <c r="E263" s="23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>
      <c r="A264" s="20"/>
      <c r="B264" s="20"/>
      <c r="C264" s="20"/>
      <c r="D264" s="21"/>
      <c r="E264" s="23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>
      <c r="A265" s="20"/>
      <c r="B265" s="20"/>
      <c r="C265" s="20"/>
      <c r="D265" s="21"/>
      <c r="E265" s="23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>
      <c r="A266" s="20"/>
      <c r="B266" s="20"/>
      <c r="C266" s="20"/>
      <c r="D266" s="21"/>
      <c r="E266" s="23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>
      <c r="A267" s="20"/>
      <c r="B267" s="20"/>
      <c r="C267" s="20"/>
      <c r="D267" s="21"/>
      <c r="E267" s="2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>
      <c r="A268" s="20"/>
      <c r="B268" s="20"/>
      <c r="C268" s="20"/>
      <c r="D268" s="21"/>
      <c r="E268" s="2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>
      <c r="A269" s="20"/>
      <c r="B269" s="20"/>
      <c r="C269" s="20"/>
      <c r="D269" s="21"/>
      <c r="E269" s="2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>
      <c r="A270" s="20"/>
      <c r="B270" s="20"/>
      <c r="C270" s="20"/>
      <c r="D270" s="21"/>
      <c r="E270" s="2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>
      <c r="A271" s="20"/>
      <c r="B271" s="20"/>
      <c r="C271" s="20"/>
      <c r="D271" s="21"/>
      <c r="E271" s="2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>
      <c r="A272" s="20"/>
      <c r="B272" s="20"/>
      <c r="C272" s="20"/>
      <c r="D272" s="21"/>
      <c r="E272" s="2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>
      <c r="A273" s="20"/>
      <c r="B273" s="20"/>
      <c r="C273" s="20"/>
      <c r="D273" s="21"/>
      <c r="E273" s="23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>
      <c r="A274" s="20"/>
      <c r="B274" s="20"/>
      <c r="C274" s="20"/>
      <c r="D274" s="21"/>
      <c r="E274" s="2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>
      <c r="A275" s="20"/>
      <c r="B275" s="20"/>
      <c r="C275" s="20"/>
      <c r="D275" s="21"/>
      <c r="E275" s="2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>
      <c r="A276" s="20"/>
      <c r="B276" s="20"/>
      <c r="C276" s="20"/>
      <c r="D276" s="21"/>
      <c r="E276" s="2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>
      <c r="A277" s="20"/>
      <c r="B277" s="20"/>
      <c r="C277" s="20"/>
      <c r="D277" s="21"/>
      <c r="E277" s="2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>
      <c r="A278" s="20"/>
      <c r="B278" s="20"/>
      <c r="C278" s="20"/>
      <c r="D278" s="21"/>
      <c r="E278" s="2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>
      <c r="A279" s="20"/>
      <c r="B279" s="20"/>
      <c r="C279" s="20"/>
      <c r="D279" s="21"/>
      <c r="E279" s="2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>
      <c r="A280" s="20"/>
      <c r="B280" s="20"/>
      <c r="C280" s="20"/>
      <c r="D280" s="21"/>
      <c r="E280" s="2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>
      <c r="A281" s="20"/>
      <c r="B281" s="20"/>
      <c r="C281" s="20"/>
      <c r="D281" s="21"/>
      <c r="E281" s="2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>
      <c r="A282" s="20"/>
      <c r="B282" s="20"/>
      <c r="C282" s="20"/>
      <c r="D282" s="21"/>
      <c r="E282" s="23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>
      <c r="A283" s="20"/>
      <c r="B283" s="20"/>
      <c r="C283" s="20"/>
      <c r="D283" s="21"/>
      <c r="E283" s="23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>
      <c r="A284" s="20"/>
      <c r="B284" s="20"/>
      <c r="C284" s="20"/>
      <c r="D284" s="21"/>
      <c r="E284" s="23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>
      <c r="A285" s="20"/>
      <c r="B285" s="20"/>
      <c r="C285" s="20"/>
      <c r="D285" s="21"/>
      <c r="E285" s="23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>
      <c r="A286" s="20"/>
      <c r="B286" s="20"/>
      <c r="C286" s="20"/>
      <c r="D286" s="21"/>
      <c r="E286" s="23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>
      <c r="A287" s="20"/>
      <c r="B287" s="20"/>
      <c r="C287" s="20"/>
      <c r="D287" s="21"/>
      <c r="E287" s="23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>
      <c r="A288" s="20"/>
      <c r="B288" s="20"/>
      <c r="C288" s="20"/>
      <c r="D288" s="21"/>
      <c r="E288" s="23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>
      <c r="A289" s="20"/>
      <c r="B289" s="20"/>
      <c r="C289" s="20"/>
      <c r="D289" s="21"/>
      <c r="E289" s="23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>
      <c r="A290" s="20"/>
      <c r="B290" s="20"/>
      <c r="C290" s="20"/>
      <c r="D290" s="21"/>
      <c r="E290" s="2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>
      <c r="A291" s="20"/>
      <c r="B291" s="20"/>
      <c r="C291" s="20"/>
      <c r="D291" s="21"/>
      <c r="E291" s="2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>
      <c r="A292" s="20"/>
      <c r="B292" s="20"/>
      <c r="C292" s="20"/>
      <c r="D292" s="21"/>
      <c r="E292" s="2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>
      <c r="A293" s="20"/>
      <c r="B293" s="20"/>
      <c r="C293" s="20"/>
      <c r="D293" s="21"/>
      <c r="E293" s="2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>
      <c r="A294" s="20"/>
      <c r="B294" s="20"/>
      <c r="C294" s="20"/>
      <c r="D294" s="21"/>
      <c r="E294" s="2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>
      <c r="A295" s="20"/>
      <c r="B295" s="20"/>
      <c r="C295" s="20"/>
      <c r="D295" s="21"/>
      <c r="E295" s="2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>
      <c r="A296" s="20"/>
      <c r="B296" s="20"/>
      <c r="C296" s="20"/>
      <c r="D296" s="21"/>
      <c r="E296" s="2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>
      <c r="A297" s="20"/>
      <c r="B297" s="20"/>
      <c r="C297" s="20"/>
      <c r="D297" s="21"/>
      <c r="E297" s="23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>
      <c r="A298" s="20"/>
      <c r="B298" s="20"/>
      <c r="C298" s="20"/>
      <c r="D298" s="21"/>
      <c r="E298" s="23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>
      <c r="A299" s="20"/>
      <c r="B299" s="20"/>
      <c r="C299" s="20"/>
      <c r="D299" s="21"/>
      <c r="E299" s="23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>
      <c r="A300" s="20"/>
      <c r="B300" s="20"/>
      <c r="C300" s="20"/>
      <c r="D300" s="21"/>
      <c r="E300" s="23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>
      <c r="A301" s="20"/>
      <c r="B301" s="20"/>
      <c r="C301" s="20"/>
      <c r="D301" s="21"/>
      <c r="E301" s="23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>
      <c r="A302" s="20"/>
      <c r="B302" s="20"/>
      <c r="C302" s="20"/>
      <c r="D302" s="21"/>
      <c r="E302" s="2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>
      <c r="A303" s="20"/>
      <c r="B303" s="20"/>
      <c r="C303" s="20"/>
      <c r="D303" s="21"/>
      <c r="E303" s="23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>
      <c r="A304" s="20"/>
      <c r="B304" s="20"/>
      <c r="C304" s="20"/>
      <c r="D304" s="21"/>
      <c r="E304" s="23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>
      <c r="A305" s="20"/>
      <c r="B305" s="20"/>
      <c r="C305" s="20"/>
      <c r="D305" s="21"/>
      <c r="E305" s="2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>
      <c r="A306" s="20"/>
      <c r="B306" s="20"/>
      <c r="C306" s="20"/>
      <c r="D306" s="21"/>
      <c r="E306" s="2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>
      <c r="A307" s="20"/>
      <c r="B307" s="20"/>
      <c r="C307" s="20"/>
      <c r="D307" s="21"/>
      <c r="E307" s="2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>
      <c r="A308" s="20"/>
      <c r="B308" s="20"/>
      <c r="C308" s="20"/>
      <c r="D308" s="21"/>
      <c r="E308" s="2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>
      <c r="A309" s="20"/>
      <c r="B309" s="20"/>
      <c r="C309" s="20"/>
      <c r="D309" s="21"/>
      <c r="E309" s="23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>
      <c r="A310" s="20"/>
      <c r="B310" s="20"/>
      <c r="C310" s="20"/>
      <c r="D310" s="21"/>
      <c r="E310" s="23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>
      <c r="A311" s="20"/>
      <c r="B311" s="20"/>
      <c r="C311" s="20"/>
      <c r="D311" s="21"/>
      <c r="E311" s="2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>
      <c r="A312" s="20"/>
      <c r="B312" s="20"/>
      <c r="C312" s="20"/>
      <c r="D312" s="21"/>
      <c r="E312" s="2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>
      <c r="A313" s="20"/>
      <c r="B313" s="20"/>
      <c r="C313" s="20"/>
      <c r="D313" s="21"/>
      <c r="E313" s="2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>
      <c r="A314" s="20"/>
      <c r="B314" s="20"/>
      <c r="C314" s="20"/>
      <c r="D314" s="21"/>
      <c r="E314" s="2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>
      <c r="A315" s="20"/>
      <c r="B315" s="20"/>
      <c r="C315" s="20"/>
      <c r="D315" s="21"/>
      <c r="E315" s="23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>
      <c r="A316" s="20"/>
      <c r="B316" s="20"/>
      <c r="C316" s="20"/>
      <c r="D316" s="21"/>
      <c r="E316" s="2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>
      <c r="A317" s="20"/>
      <c r="B317" s="20"/>
      <c r="C317" s="20"/>
      <c r="D317" s="21"/>
      <c r="E317" s="2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>
      <c r="A318" s="20"/>
      <c r="B318" s="20"/>
      <c r="C318" s="20"/>
      <c r="D318" s="21"/>
      <c r="E318" s="2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>
      <c r="A319" s="20"/>
      <c r="B319" s="20"/>
      <c r="C319" s="20"/>
      <c r="D319" s="21"/>
      <c r="E319" s="2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>
      <c r="A320" s="20"/>
      <c r="B320" s="20"/>
      <c r="C320" s="20"/>
      <c r="D320" s="21"/>
      <c r="E320" s="2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>
      <c r="A321" s="20"/>
      <c r="B321" s="20"/>
      <c r="C321" s="20"/>
      <c r="D321" s="21"/>
      <c r="E321" s="2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>
      <c r="A322" s="20"/>
      <c r="B322" s="20"/>
      <c r="C322" s="20"/>
      <c r="D322" s="21"/>
      <c r="E322" s="2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>
      <c r="A323" s="20"/>
      <c r="B323" s="20"/>
      <c r="C323" s="20"/>
      <c r="D323" s="21"/>
      <c r="E323" s="2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>
      <c r="A324" s="20"/>
      <c r="B324" s="20"/>
      <c r="C324" s="20"/>
      <c r="D324" s="21"/>
      <c r="E324" s="2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>
      <c r="A325" s="20"/>
      <c r="B325" s="20"/>
      <c r="C325" s="20"/>
      <c r="D325" s="21"/>
      <c r="E325" s="23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>
      <c r="A326" s="20"/>
      <c r="B326" s="20"/>
      <c r="C326" s="20"/>
      <c r="D326" s="21"/>
      <c r="E326" s="2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>
      <c r="A327" s="20"/>
      <c r="B327" s="20"/>
      <c r="C327" s="20"/>
      <c r="D327" s="21"/>
      <c r="E327" s="2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>
      <c r="A328" s="20"/>
      <c r="B328" s="20"/>
      <c r="C328" s="20"/>
      <c r="D328" s="21"/>
      <c r="E328" s="2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>
      <c r="A329" s="20"/>
      <c r="B329" s="20"/>
      <c r="C329" s="20"/>
      <c r="D329" s="21"/>
      <c r="E329" s="2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>
      <c r="A330" s="20"/>
      <c r="B330" s="20"/>
      <c r="C330" s="20"/>
      <c r="D330" s="21"/>
      <c r="E330" s="2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>
      <c r="A331" s="20"/>
      <c r="B331" s="20"/>
      <c r="C331" s="20"/>
      <c r="D331" s="21"/>
      <c r="E331" s="2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>
      <c r="A332" s="20"/>
      <c r="B332" s="20"/>
      <c r="C332" s="20"/>
      <c r="D332" s="21"/>
      <c r="E332" s="23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>
      <c r="A333" s="20"/>
      <c r="B333" s="20"/>
      <c r="C333" s="20"/>
      <c r="D333" s="21"/>
      <c r="E333" s="23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>
      <c r="A334" s="20"/>
      <c r="B334" s="20"/>
      <c r="C334" s="20"/>
      <c r="D334" s="21"/>
      <c r="E334" s="23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>
      <c r="A335" s="20"/>
      <c r="B335" s="20"/>
      <c r="C335" s="20"/>
      <c r="D335" s="21"/>
      <c r="E335" s="23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>
      <c r="A336" s="20"/>
      <c r="B336" s="20"/>
      <c r="C336" s="20"/>
      <c r="D336" s="21"/>
      <c r="E336" s="23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>
      <c r="A337" s="20"/>
      <c r="B337" s="20"/>
      <c r="C337" s="20"/>
      <c r="D337" s="21"/>
      <c r="E337" s="23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>
      <c r="A338" s="20"/>
      <c r="B338" s="20"/>
      <c r="C338" s="20"/>
      <c r="D338" s="21"/>
      <c r="E338" s="23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>
      <c r="A339" s="20"/>
      <c r="B339" s="20"/>
      <c r="C339" s="20"/>
      <c r="D339" s="21"/>
      <c r="E339" s="23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>
      <c r="A340" s="20"/>
      <c r="B340" s="20"/>
      <c r="C340" s="20"/>
      <c r="D340" s="21"/>
      <c r="E340" s="2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>
      <c r="A341" s="20"/>
      <c r="B341" s="20"/>
      <c r="C341" s="20"/>
      <c r="D341" s="21"/>
      <c r="E341" s="2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>
      <c r="A342" s="20"/>
      <c r="B342" s="20"/>
      <c r="C342" s="20"/>
      <c r="D342" s="21"/>
      <c r="E342" s="2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>
      <c r="A343" s="20"/>
      <c r="B343" s="20"/>
      <c r="C343" s="20"/>
      <c r="D343" s="21"/>
      <c r="E343" s="2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>
      <c r="A344" s="20"/>
      <c r="B344" s="20"/>
      <c r="C344" s="20"/>
      <c r="D344" s="21"/>
      <c r="E344" s="2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>
      <c r="A345" s="20"/>
      <c r="B345" s="20"/>
      <c r="C345" s="20"/>
      <c r="D345" s="21"/>
      <c r="E345" s="23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>
      <c r="A346" s="20"/>
      <c r="B346" s="20"/>
      <c r="C346" s="20"/>
      <c r="D346" s="21"/>
      <c r="E346" s="2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>
      <c r="A347" s="20"/>
      <c r="B347" s="20"/>
      <c r="C347" s="20"/>
      <c r="D347" s="21"/>
      <c r="E347" s="2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>
      <c r="A348" s="20"/>
      <c r="B348" s="20"/>
      <c r="C348" s="20"/>
      <c r="D348" s="21"/>
      <c r="E348" s="2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>
      <c r="A349" s="20"/>
      <c r="B349" s="20"/>
      <c r="C349" s="20"/>
      <c r="D349" s="21"/>
      <c r="E349" s="2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>
      <c r="A350" s="20"/>
      <c r="B350" s="20"/>
      <c r="C350" s="20"/>
      <c r="D350" s="21"/>
      <c r="E350" s="2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>
      <c r="A351" s="20"/>
      <c r="B351" s="20"/>
      <c r="C351" s="20"/>
      <c r="D351" s="21"/>
      <c r="E351" s="23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>
      <c r="A352" s="20"/>
      <c r="B352" s="20"/>
      <c r="C352" s="20"/>
      <c r="D352" s="21"/>
      <c r="E352" s="2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>
      <c r="A353" s="20"/>
      <c r="B353" s="20"/>
      <c r="C353" s="20"/>
      <c r="D353" s="21"/>
      <c r="E353" s="2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>
      <c r="A354" s="20"/>
      <c r="B354" s="20"/>
      <c r="C354" s="20"/>
      <c r="D354" s="21"/>
      <c r="E354" s="2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</sheetData>
  <sheetProtection sheet="1" objects="1" scenarios="1"/>
  <mergeCells count="60">
    <mergeCell ref="A117:D117"/>
    <mergeCell ref="A124:B124"/>
    <mergeCell ref="A126:D126"/>
    <mergeCell ref="B106:C106"/>
    <mergeCell ref="B107:C107"/>
    <mergeCell ref="A108:C108"/>
    <mergeCell ref="A110:D110"/>
    <mergeCell ref="A115:B115"/>
    <mergeCell ref="A94:B94"/>
    <mergeCell ref="A96:D96"/>
    <mergeCell ref="A98:D98"/>
    <mergeCell ref="A102:B102"/>
    <mergeCell ref="A104:D104"/>
    <mergeCell ref="A67:B67"/>
    <mergeCell ref="A69:D69"/>
    <mergeCell ref="A76:B76"/>
    <mergeCell ref="A78:D78"/>
    <mergeCell ref="A86:D86"/>
    <mergeCell ref="A84:B84"/>
    <mergeCell ref="A43:B43"/>
    <mergeCell ref="A45:D45"/>
    <mergeCell ref="A47:D47"/>
    <mergeCell ref="A54:B54"/>
    <mergeCell ref="A56:D56"/>
    <mergeCell ref="C27:D27"/>
    <mergeCell ref="C28:D28"/>
    <mergeCell ref="C29:D29"/>
    <mergeCell ref="A30:D30"/>
    <mergeCell ref="A34:D34"/>
    <mergeCell ref="A21:D21"/>
    <mergeCell ref="A22:D22"/>
    <mergeCell ref="A24:D24"/>
    <mergeCell ref="C25:D25"/>
    <mergeCell ref="C26:D26"/>
    <mergeCell ref="B14:C14"/>
    <mergeCell ref="A16:C16"/>
    <mergeCell ref="A17:B17"/>
    <mergeCell ref="A18:B18"/>
    <mergeCell ref="A19:B19"/>
    <mergeCell ref="A10:D10"/>
    <mergeCell ref="E1:E3"/>
    <mergeCell ref="B11:C11"/>
    <mergeCell ref="B12:C12"/>
    <mergeCell ref="B13:C13"/>
    <mergeCell ref="A1:D2"/>
    <mergeCell ref="A3:D3"/>
    <mergeCell ref="A5:D5"/>
    <mergeCell ref="A6:D6"/>
    <mergeCell ref="A8:D8"/>
    <mergeCell ref="A151:B151"/>
    <mergeCell ref="A152:B152"/>
    <mergeCell ref="A153:B153"/>
    <mergeCell ref="A154:B154"/>
    <mergeCell ref="E129:E130"/>
    <mergeCell ref="E131:E136"/>
    <mergeCell ref="A137:B137"/>
    <mergeCell ref="A139:D139"/>
    <mergeCell ref="A147:B147"/>
    <mergeCell ref="A149:B149"/>
    <mergeCell ref="A150:B150"/>
  </mergeCells>
  <conditionalFormatting sqref="E61">
    <cfRule type="notContainsBlanks" dxfId="0" priority="1">
      <formula>LEN(TRIM(E61))&gt;0</formula>
    </cfRule>
  </conditionalFormatting>
  <printOptions headings="1"/>
  <pageMargins left="0.51181102362204722" right="0.31496062992125984" top="0.55118110236220474" bottom="0.55118110236220474" header="0" footer="0"/>
  <pageSetup paperSize="9" scale="75" fitToHeight="0" orientation="landscape" r:id="rId1"/>
  <headerFooter>
    <oddHeader>&amp;RPreço de referência - vigilância noturna - Guaramiranga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30"/>
  <sheetViews>
    <sheetView workbookViewId="0">
      <selection activeCell="A3" sqref="A3:K3"/>
    </sheetView>
  </sheetViews>
  <sheetFormatPr defaultColWidth="14.42578125" defaultRowHeight="15"/>
  <cols>
    <col min="1" max="1" width="7" customWidth="1"/>
    <col min="2" max="2" width="31.5703125" customWidth="1"/>
    <col min="4" max="4" width="13.42578125" bestFit="1" customWidth="1"/>
    <col min="5" max="5" width="16.140625" customWidth="1"/>
    <col min="6" max="6" width="23" customWidth="1"/>
    <col min="7" max="7" width="18.28515625" customWidth="1"/>
    <col min="8" max="8" width="22.28515625" customWidth="1"/>
    <col min="9" max="9" width="18.42578125" customWidth="1"/>
    <col min="10" max="10" width="23.7109375" customWidth="1"/>
    <col min="11" max="11" width="15.42578125" customWidth="1"/>
  </cols>
  <sheetData>
    <row r="1" spans="1:27">
      <c r="A1" s="183" t="s">
        <v>181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7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27">
      <c r="A3" s="184" t="s">
        <v>183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27" ht="75">
      <c r="A4" s="88" t="s">
        <v>184</v>
      </c>
      <c r="B4" s="89" t="s">
        <v>185</v>
      </c>
      <c r="C4" s="89" t="s">
        <v>186</v>
      </c>
      <c r="D4" s="89" t="s">
        <v>188</v>
      </c>
      <c r="E4" s="89" t="s">
        <v>189</v>
      </c>
      <c r="F4" s="89" t="s">
        <v>190</v>
      </c>
      <c r="G4" s="89" t="s">
        <v>191</v>
      </c>
      <c r="H4" s="90" t="s">
        <v>192</v>
      </c>
      <c r="I4" s="91" t="s">
        <v>193</v>
      </c>
      <c r="J4" s="91" t="s">
        <v>194</v>
      </c>
      <c r="K4" s="88" t="s">
        <v>195</v>
      </c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</row>
    <row r="5" spans="1:27">
      <c r="A5" s="94">
        <v>1</v>
      </c>
      <c r="B5" s="95" t="s">
        <v>196</v>
      </c>
      <c r="C5" s="96" t="s">
        <v>197</v>
      </c>
      <c r="D5" s="96">
        <v>4</v>
      </c>
      <c r="E5" s="97">
        <v>40</v>
      </c>
      <c r="F5" s="98">
        <v>21</v>
      </c>
      <c r="G5" s="97">
        <v>10</v>
      </c>
      <c r="H5" s="97">
        <v>32</v>
      </c>
      <c r="I5" s="97">
        <f t="shared" ref="I5:I12" si="0">AVERAGE(E5:H5)</f>
        <v>25.75</v>
      </c>
      <c r="J5" s="100">
        <f t="shared" ref="J5:J12" si="1">I5*D5</f>
        <v>103</v>
      </c>
      <c r="K5" s="101">
        <f t="shared" ref="K5:K13" si="2">J5/12</f>
        <v>8.5833333333333339</v>
      </c>
    </row>
    <row r="6" spans="1:27">
      <c r="A6" s="94">
        <v>2</v>
      </c>
      <c r="B6" s="95" t="s">
        <v>198</v>
      </c>
      <c r="C6" s="96" t="s">
        <v>197</v>
      </c>
      <c r="D6" s="96">
        <v>4</v>
      </c>
      <c r="E6" s="97">
        <v>55</v>
      </c>
      <c r="F6" s="98">
        <v>17</v>
      </c>
      <c r="G6" s="97">
        <v>10</v>
      </c>
      <c r="H6" s="97">
        <v>30</v>
      </c>
      <c r="I6" s="97">
        <f t="shared" si="0"/>
        <v>28</v>
      </c>
      <c r="J6" s="100">
        <f t="shared" si="1"/>
        <v>112</v>
      </c>
      <c r="K6" s="101">
        <f t="shared" si="2"/>
        <v>9.3333333333333339</v>
      </c>
    </row>
    <row r="7" spans="1:27">
      <c r="A7" s="94">
        <v>3</v>
      </c>
      <c r="B7" s="95" t="s">
        <v>199</v>
      </c>
      <c r="C7" s="96" t="s">
        <v>197</v>
      </c>
      <c r="D7" s="96">
        <v>2</v>
      </c>
      <c r="E7" s="97">
        <v>8</v>
      </c>
      <c r="F7" s="98">
        <v>4</v>
      </c>
      <c r="G7" s="97">
        <v>7.5</v>
      </c>
      <c r="H7" s="97">
        <v>7.8</v>
      </c>
      <c r="I7" s="97">
        <f t="shared" si="0"/>
        <v>6.8250000000000002</v>
      </c>
      <c r="J7" s="100">
        <f t="shared" si="1"/>
        <v>13.65</v>
      </c>
      <c r="K7" s="101">
        <f t="shared" si="2"/>
        <v>1.1375</v>
      </c>
    </row>
    <row r="8" spans="1:27">
      <c r="A8" s="94">
        <v>4</v>
      </c>
      <c r="B8" s="95" t="s">
        <v>200</v>
      </c>
      <c r="C8" s="96" t="s">
        <v>201</v>
      </c>
      <c r="D8" s="96">
        <v>2</v>
      </c>
      <c r="E8" s="97">
        <v>55</v>
      </c>
      <c r="F8" s="98">
        <v>50</v>
      </c>
      <c r="G8" s="97">
        <v>25</v>
      </c>
      <c r="H8" s="97">
        <v>42</v>
      </c>
      <c r="I8" s="97">
        <f t="shared" si="0"/>
        <v>43</v>
      </c>
      <c r="J8" s="100">
        <f t="shared" si="1"/>
        <v>86</v>
      </c>
      <c r="K8" s="101">
        <f t="shared" si="2"/>
        <v>7.166666666666667</v>
      </c>
    </row>
    <row r="9" spans="1:27">
      <c r="A9" s="94">
        <v>5</v>
      </c>
      <c r="B9" s="95" t="s">
        <v>202</v>
      </c>
      <c r="C9" s="96" t="s">
        <v>201</v>
      </c>
      <c r="D9" s="96">
        <v>6</v>
      </c>
      <c r="E9" s="97">
        <v>4</v>
      </c>
      <c r="F9" s="98">
        <v>2.99</v>
      </c>
      <c r="G9" s="97">
        <v>2.5</v>
      </c>
      <c r="H9" s="97">
        <v>3</v>
      </c>
      <c r="I9" s="97">
        <f t="shared" si="0"/>
        <v>3.1225000000000001</v>
      </c>
      <c r="J9" s="100">
        <f t="shared" si="1"/>
        <v>18.734999999999999</v>
      </c>
      <c r="K9" s="101">
        <f t="shared" si="2"/>
        <v>1.56125</v>
      </c>
    </row>
    <row r="10" spans="1:27" ht="29.25">
      <c r="A10" s="94">
        <v>6</v>
      </c>
      <c r="B10" s="95" t="s">
        <v>203</v>
      </c>
      <c r="C10" s="96" t="s">
        <v>197</v>
      </c>
      <c r="D10" s="96">
        <v>1</v>
      </c>
      <c r="E10" s="97">
        <v>12</v>
      </c>
      <c r="F10" s="98">
        <v>7.5</v>
      </c>
      <c r="G10" s="97">
        <v>4.5</v>
      </c>
      <c r="H10" s="97">
        <v>8.9</v>
      </c>
      <c r="I10" s="97">
        <f t="shared" si="0"/>
        <v>8.2249999999999996</v>
      </c>
      <c r="J10" s="100">
        <f t="shared" si="1"/>
        <v>8.2249999999999996</v>
      </c>
      <c r="K10" s="101">
        <f t="shared" si="2"/>
        <v>0.68541666666666667</v>
      </c>
    </row>
    <row r="11" spans="1:27" ht="29.25">
      <c r="A11" s="94">
        <v>7</v>
      </c>
      <c r="B11" s="95" t="s">
        <v>204</v>
      </c>
      <c r="C11" s="96" t="s">
        <v>197</v>
      </c>
      <c r="D11" s="96">
        <v>1</v>
      </c>
      <c r="E11" s="97">
        <v>25</v>
      </c>
      <c r="F11" s="98">
        <v>13.6</v>
      </c>
      <c r="G11" s="97">
        <v>8.5</v>
      </c>
      <c r="H11" s="97" t="s">
        <v>65</v>
      </c>
      <c r="I11" s="97">
        <f t="shared" si="0"/>
        <v>15.700000000000001</v>
      </c>
      <c r="J11" s="100">
        <f t="shared" si="1"/>
        <v>15.700000000000001</v>
      </c>
      <c r="K11" s="101">
        <f t="shared" si="2"/>
        <v>1.3083333333333333</v>
      </c>
    </row>
    <row r="12" spans="1:27" ht="129">
      <c r="A12" s="102">
        <v>8</v>
      </c>
      <c r="B12" s="103" t="s">
        <v>205</v>
      </c>
      <c r="C12" s="104" t="s">
        <v>197</v>
      </c>
      <c r="D12" s="104">
        <v>1</v>
      </c>
      <c r="E12" s="105">
        <v>5</v>
      </c>
      <c r="F12" s="106" t="s">
        <v>65</v>
      </c>
      <c r="G12" s="106" t="s">
        <v>65</v>
      </c>
      <c r="H12" s="97">
        <v>7</v>
      </c>
      <c r="I12" s="97">
        <f t="shared" si="0"/>
        <v>6</v>
      </c>
      <c r="J12" s="100">
        <f t="shared" si="1"/>
        <v>6</v>
      </c>
      <c r="K12" s="101">
        <f t="shared" si="2"/>
        <v>0.5</v>
      </c>
    </row>
    <row r="13" spans="1:27">
      <c r="A13" s="187" t="s">
        <v>206</v>
      </c>
      <c r="B13" s="157"/>
      <c r="C13" s="157"/>
      <c r="D13" s="157"/>
      <c r="E13" s="157"/>
      <c r="F13" s="157"/>
      <c r="G13" s="157"/>
      <c r="H13" s="158"/>
      <c r="I13" s="97"/>
      <c r="J13" s="107">
        <f>SUM(J5:J12)</f>
        <v>363.31</v>
      </c>
      <c r="K13" s="109">
        <f t="shared" si="2"/>
        <v>30.275833333333335</v>
      </c>
    </row>
    <row r="14" spans="1:27">
      <c r="A14" s="150"/>
      <c r="B14" s="150"/>
      <c r="C14" s="150"/>
      <c r="D14" s="150"/>
      <c r="E14" s="150"/>
      <c r="F14" s="150"/>
      <c r="G14" s="150"/>
      <c r="H14" s="110"/>
      <c r="I14" s="110"/>
      <c r="J14" s="110"/>
      <c r="K14" s="110"/>
    </row>
    <row r="15" spans="1:27">
      <c r="A15" s="111"/>
      <c r="B15" s="112"/>
      <c r="C15" s="112"/>
      <c r="D15" s="112"/>
      <c r="E15" s="112"/>
      <c r="F15" s="112"/>
      <c r="G15" s="113"/>
      <c r="H15" s="110"/>
      <c r="I15" s="110"/>
      <c r="J15" s="110"/>
      <c r="K15" s="110"/>
    </row>
    <row r="16" spans="1:27">
      <c r="A16" s="184" t="s">
        <v>208</v>
      </c>
      <c r="B16" s="157"/>
      <c r="C16" s="157"/>
      <c r="D16" s="157"/>
      <c r="E16" s="157"/>
      <c r="F16" s="157"/>
      <c r="G16" s="157"/>
      <c r="H16" s="157"/>
      <c r="I16" s="157"/>
      <c r="J16" s="158"/>
      <c r="K16" s="110"/>
    </row>
    <row r="17" spans="1:11" s="138" customFormat="1" ht="75">
      <c r="A17" s="88" t="s">
        <v>184</v>
      </c>
      <c r="B17" s="89" t="s">
        <v>185</v>
      </c>
      <c r="C17" s="89" t="s">
        <v>186</v>
      </c>
      <c r="D17" s="89" t="s">
        <v>187</v>
      </c>
      <c r="E17" s="137" t="s">
        <v>189</v>
      </c>
      <c r="F17" s="137" t="s">
        <v>209</v>
      </c>
      <c r="G17" s="137" t="s">
        <v>191</v>
      </c>
      <c r="H17" s="114" t="s">
        <v>193</v>
      </c>
      <c r="I17" s="114" t="s">
        <v>210</v>
      </c>
      <c r="J17" s="114" t="s">
        <v>211</v>
      </c>
    </row>
    <row r="18" spans="1:11">
      <c r="A18" s="94">
        <v>1</v>
      </c>
      <c r="B18" s="95" t="s">
        <v>212</v>
      </c>
      <c r="C18" s="96" t="s">
        <v>197</v>
      </c>
      <c r="D18" s="96">
        <v>2</v>
      </c>
      <c r="E18" s="115">
        <v>10</v>
      </c>
      <c r="F18" s="115">
        <v>14</v>
      </c>
      <c r="G18" s="115">
        <v>4</v>
      </c>
      <c r="H18" s="116">
        <f>AVERAGE(E18:G18)</f>
        <v>9.3333333333333339</v>
      </c>
      <c r="I18" s="116">
        <f t="shared" ref="I18:I19" si="3">H18*D18</f>
        <v>18.666666666666668</v>
      </c>
      <c r="J18" s="117">
        <f t="shared" ref="J18:J19" si="4">I18/10/12</f>
        <v>0.15555555555555556</v>
      </c>
      <c r="K18" s="110"/>
    </row>
    <row r="19" spans="1:11">
      <c r="A19" s="94">
        <v>2</v>
      </c>
      <c r="B19" s="95" t="s">
        <v>213</v>
      </c>
      <c r="C19" s="96" t="s">
        <v>197</v>
      </c>
      <c r="D19" s="96">
        <v>10</v>
      </c>
      <c r="E19" s="188">
        <v>42</v>
      </c>
      <c r="F19" s="190">
        <v>20</v>
      </c>
      <c r="G19" s="190">
        <v>15</v>
      </c>
      <c r="H19" s="185">
        <f>AVERAGE(E19:G20)</f>
        <v>25.666666666666668</v>
      </c>
      <c r="I19" s="185">
        <f t="shared" si="3"/>
        <v>256.66666666666669</v>
      </c>
      <c r="J19" s="186">
        <f t="shared" si="4"/>
        <v>2.1388888888888888</v>
      </c>
      <c r="K19" s="110"/>
    </row>
    <row r="20" spans="1:11">
      <c r="A20" s="94">
        <v>3</v>
      </c>
      <c r="B20" s="95" t="s">
        <v>214</v>
      </c>
      <c r="C20" s="96" t="s">
        <v>197</v>
      </c>
      <c r="D20" s="96">
        <v>10</v>
      </c>
      <c r="E20" s="189"/>
      <c r="F20" s="142"/>
      <c r="G20" s="142"/>
      <c r="H20" s="142"/>
      <c r="I20" s="142"/>
      <c r="J20" s="142"/>
      <c r="K20" s="110"/>
    </row>
    <row r="21" spans="1:11">
      <c r="A21" s="94">
        <v>4</v>
      </c>
      <c r="B21" s="95" t="s">
        <v>215</v>
      </c>
      <c r="C21" s="96" t="s">
        <v>197</v>
      </c>
      <c r="D21" s="96">
        <v>10</v>
      </c>
      <c r="E21" s="188">
        <v>2</v>
      </c>
      <c r="F21" s="190">
        <v>4</v>
      </c>
      <c r="G21" s="190">
        <v>3.5</v>
      </c>
      <c r="H21" s="185">
        <f>AVERAGE(E21:G22)</f>
        <v>3.1666666666666665</v>
      </c>
      <c r="I21" s="185">
        <f>H21*D21</f>
        <v>31.666666666666664</v>
      </c>
      <c r="J21" s="186">
        <f>I21/10/12</f>
        <v>0.2638888888888889</v>
      </c>
      <c r="K21" s="110"/>
    </row>
    <row r="22" spans="1:11">
      <c r="A22" s="94">
        <v>5</v>
      </c>
      <c r="B22" s="95" t="s">
        <v>216</v>
      </c>
      <c r="C22" s="96" t="s">
        <v>197</v>
      </c>
      <c r="D22" s="96">
        <v>10</v>
      </c>
      <c r="E22" s="189"/>
      <c r="F22" s="142"/>
      <c r="G22" s="142"/>
      <c r="H22" s="142"/>
      <c r="I22" s="142"/>
      <c r="J22" s="142"/>
      <c r="K22" s="110"/>
    </row>
    <row r="23" spans="1:11" ht="86.25">
      <c r="A23" s="94">
        <v>6</v>
      </c>
      <c r="B23" s="95" t="s">
        <v>217</v>
      </c>
      <c r="C23" s="96" t="s">
        <v>197</v>
      </c>
      <c r="D23" s="96">
        <v>3</v>
      </c>
      <c r="E23" s="115">
        <v>21.75</v>
      </c>
      <c r="F23" s="115">
        <v>16.45</v>
      </c>
      <c r="G23" s="115">
        <v>25</v>
      </c>
      <c r="H23" s="116">
        <f t="shared" ref="H23:H24" si="5">AVERAGE(E23:G23)</f>
        <v>21.066666666666666</v>
      </c>
      <c r="I23" s="116">
        <f t="shared" ref="I23:I24" si="6">H23*D23</f>
        <v>63.2</v>
      </c>
      <c r="J23" s="117">
        <f t="shared" ref="J23:J24" si="7">I23/10/12</f>
        <v>0.52666666666666673</v>
      </c>
      <c r="K23" s="110"/>
    </row>
    <row r="24" spans="1:11" ht="43.5">
      <c r="A24" s="102">
        <v>7</v>
      </c>
      <c r="B24" s="103" t="s">
        <v>218</v>
      </c>
      <c r="C24" s="96" t="s">
        <v>197</v>
      </c>
      <c r="D24" s="104">
        <v>3</v>
      </c>
      <c r="E24" s="118">
        <v>65</v>
      </c>
      <c r="F24" s="118">
        <v>75</v>
      </c>
      <c r="G24" s="118" t="s">
        <v>65</v>
      </c>
      <c r="H24" s="116">
        <f t="shared" si="5"/>
        <v>70</v>
      </c>
      <c r="I24" s="116">
        <f t="shared" si="6"/>
        <v>210</v>
      </c>
      <c r="J24" s="117">
        <f t="shared" si="7"/>
        <v>1.75</v>
      </c>
      <c r="K24" s="110"/>
    </row>
    <row r="25" spans="1:11" s="138" customFormat="1" ht="45">
      <c r="A25" s="191"/>
      <c r="B25" s="192"/>
      <c r="C25" s="192"/>
      <c r="D25" s="193"/>
      <c r="E25" s="114" t="s">
        <v>220</v>
      </c>
      <c r="F25" s="114" t="s">
        <v>221</v>
      </c>
      <c r="G25" s="114" t="s">
        <v>222</v>
      </c>
      <c r="H25" s="191"/>
      <c r="I25" s="192"/>
      <c r="J25" s="193"/>
    </row>
    <row r="26" spans="1:11" ht="29.25">
      <c r="A26" s="94">
        <v>9</v>
      </c>
      <c r="B26" s="121" t="s">
        <v>223</v>
      </c>
      <c r="C26" s="123" t="s">
        <v>224</v>
      </c>
      <c r="D26" s="125">
        <v>1</v>
      </c>
      <c r="E26" s="126">
        <f>116.1+72.21</f>
        <v>188.31</v>
      </c>
      <c r="F26" s="127">
        <f>99.89+27.9</f>
        <v>127.78999999999999</v>
      </c>
      <c r="G26" s="128">
        <f>80+21.61</f>
        <v>101.61</v>
      </c>
      <c r="H26" s="116">
        <f t="shared" ref="H26:H27" si="8">AVERAGE(E26:G26)</f>
        <v>139.23666666666668</v>
      </c>
      <c r="I26" s="129">
        <f t="shared" ref="I26:I27" si="9">H26*D26</f>
        <v>139.23666666666668</v>
      </c>
      <c r="J26" s="117">
        <f t="shared" ref="J26:J27" si="10">I26/10/12</f>
        <v>1.1603055555555557</v>
      </c>
      <c r="K26" s="110"/>
    </row>
    <row r="27" spans="1:11">
      <c r="A27" s="102">
        <v>10</v>
      </c>
      <c r="B27" s="130" t="s">
        <v>226</v>
      </c>
      <c r="C27" s="96" t="s">
        <v>197</v>
      </c>
      <c r="D27" s="104">
        <v>1</v>
      </c>
      <c r="E27" s="126">
        <f>598.99+33.13</f>
        <v>632.12</v>
      </c>
      <c r="F27" s="127">
        <f>505.64+48.96</f>
        <v>554.6</v>
      </c>
      <c r="G27" s="131">
        <f>629.1+77.91</f>
        <v>707.01</v>
      </c>
      <c r="H27" s="116">
        <f t="shared" si="8"/>
        <v>631.24333333333334</v>
      </c>
      <c r="I27" s="116">
        <f t="shared" si="9"/>
        <v>631.24333333333334</v>
      </c>
      <c r="J27" s="117">
        <f t="shared" si="10"/>
        <v>5.260361111111111</v>
      </c>
      <c r="K27" s="110"/>
    </row>
    <row r="28" spans="1:11">
      <c r="A28" s="194" t="s">
        <v>227</v>
      </c>
      <c r="B28" s="157"/>
      <c r="C28" s="157"/>
      <c r="D28" s="157"/>
      <c r="E28" s="157"/>
      <c r="F28" s="157"/>
      <c r="G28" s="157"/>
      <c r="H28" s="157"/>
      <c r="I28" s="158"/>
      <c r="J28" s="120">
        <f>SUM(J27+J26+J24+J23+J21+J19+J18)</f>
        <v>11.255666666666666</v>
      </c>
      <c r="K28" s="122"/>
    </row>
    <row r="29" spans="1:11">
      <c r="A29" s="124" t="s">
        <v>225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</row>
    <row r="30" spans="1:11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</row>
  </sheetData>
  <sheetProtection sheet="1" objects="1" scenarios="1"/>
  <mergeCells count="21">
    <mergeCell ref="J21:J22"/>
    <mergeCell ref="H25:J25"/>
    <mergeCell ref="A25:D25"/>
    <mergeCell ref="A28:I28"/>
    <mergeCell ref="E21:E22"/>
    <mergeCell ref="F21:F22"/>
    <mergeCell ref="G21:G22"/>
    <mergeCell ref="H21:H22"/>
    <mergeCell ref="I21:I22"/>
    <mergeCell ref="A1:K1"/>
    <mergeCell ref="A2:K2"/>
    <mergeCell ref="A3:K3"/>
    <mergeCell ref="I19:I20"/>
    <mergeCell ref="J19:J20"/>
    <mergeCell ref="A13:H13"/>
    <mergeCell ref="A14:G14"/>
    <mergeCell ref="A16:J16"/>
    <mergeCell ref="E19:E20"/>
    <mergeCell ref="F19:F20"/>
    <mergeCell ref="G19:G20"/>
    <mergeCell ref="H19:H20"/>
  </mergeCells>
  <pageMargins left="0.51181102362204722" right="0.31496062992125984" top="0.55118110236220474" bottom="0.55118110236220474" header="0" footer="0"/>
  <pageSetup paperSize="9" scale="63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27"/>
  <sheetViews>
    <sheetView tabSelected="1" workbookViewId="0">
      <selection activeCell="G4" sqref="G4"/>
    </sheetView>
  </sheetViews>
  <sheetFormatPr defaultColWidth="14.42578125" defaultRowHeight="15"/>
  <cols>
    <col min="1" max="1" width="8.28515625" customWidth="1"/>
    <col min="2" max="2" width="29.7109375" customWidth="1"/>
    <col min="4" max="4" width="14" customWidth="1"/>
    <col min="5" max="5" width="18.42578125" customWidth="1"/>
    <col min="6" max="6" width="23.5703125" customWidth="1"/>
    <col min="7" max="7" width="17.7109375" customWidth="1"/>
    <col min="8" max="8" width="22.5703125" customWidth="1"/>
    <col min="9" max="9" width="19.42578125" customWidth="1"/>
    <col min="10" max="10" width="24.42578125" customWidth="1"/>
    <col min="11" max="11" width="20.42578125" customWidth="1"/>
  </cols>
  <sheetData>
    <row r="1" spans="1:27">
      <c r="A1" s="183" t="s">
        <v>180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7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27">
      <c r="A3" s="184" t="s">
        <v>182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27" ht="60">
      <c r="A4" s="88" t="s">
        <v>184</v>
      </c>
      <c r="B4" s="89" t="s">
        <v>185</v>
      </c>
      <c r="C4" s="89" t="s">
        <v>186</v>
      </c>
      <c r="D4" s="89" t="s">
        <v>188</v>
      </c>
      <c r="E4" s="89" t="s">
        <v>189</v>
      </c>
      <c r="F4" s="89" t="s">
        <v>190</v>
      </c>
      <c r="G4" s="89" t="s">
        <v>191</v>
      </c>
      <c r="H4" s="90" t="s">
        <v>192</v>
      </c>
      <c r="I4" s="91" t="s">
        <v>193</v>
      </c>
      <c r="J4" s="92" t="s">
        <v>194</v>
      </c>
      <c r="K4" s="92" t="s">
        <v>195</v>
      </c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</row>
    <row r="5" spans="1:27">
      <c r="A5" s="94">
        <v>1</v>
      </c>
      <c r="B5" s="95" t="s">
        <v>196</v>
      </c>
      <c r="C5" s="96" t="s">
        <v>197</v>
      </c>
      <c r="D5" s="96">
        <v>4</v>
      </c>
      <c r="E5" s="97">
        <v>40</v>
      </c>
      <c r="F5" s="98">
        <v>21</v>
      </c>
      <c r="G5" s="97">
        <v>10</v>
      </c>
      <c r="H5" s="97">
        <v>32</v>
      </c>
      <c r="I5" s="97">
        <f t="shared" ref="I5:I12" si="0">AVERAGE(E5:H5)</f>
        <v>25.75</v>
      </c>
      <c r="J5" s="99">
        <f t="shared" ref="J5:J12" si="1">I5*D5</f>
        <v>103</v>
      </c>
      <c r="K5" s="99">
        <f t="shared" ref="K5:K13" si="2">J5/ 12</f>
        <v>8.5833333333333339</v>
      </c>
    </row>
    <row r="6" spans="1:27" ht="16.5" customHeight="1">
      <c r="A6" s="94">
        <v>2</v>
      </c>
      <c r="B6" s="95" t="s">
        <v>198</v>
      </c>
      <c r="C6" s="96" t="s">
        <v>197</v>
      </c>
      <c r="D6" s="96">
        <v>4</v>
      </c>
      <c r="E6" s="97">
        <v>55</v>
      </c>
      <c r="F6" s="98">
        <v>17</v>
      </c>
      <c r="G6" s="97">
        <v>10</v>
      </c>
      <c r="H6" s="97">
        <v>30</v>
      </c>
      <c r="I6" s="97">
        <f t="shared" si="0"/>
        <v>28</v>
      </c>
      <c r="J6" s="99">
        <f t="shared" si="1"/>
        <v>112</v>
      </c>
      <c r="K6" s="99">
        <f t="shared" si="2"/>
        <v>9.3333333333333339</v>
      </c>
    </row>
    <row r="7" spans="1:27">
      <c r="A7" s="94">
        <v>3</v>
      </c>
      <c r="B7" s="95" t="s">
        <v>199</v>
      </c>
      <c r="C7" s="96" t="s">
        <v>197</v>
      </c>
      <c r="D7" s="96">
        <v>2</v>
      </c>
      <c r="E7" s="97">
        <v>8</v>
      </c>
      <c r="F7" s="98">
        <v>4</v>
      </c>
      <c r="G7" s="97">
        <v>7.5</v>
      </c>
      <c r="H7" s="97">
        <v>7.8</v>
      </c>
      <c r="I7" s="97">
        <f t="shared" si="0"/>
        <v>6.8250000000000002</v>
      </c>
      <c r="J7" s="99">
        <f t="shared" si="1"/>
        <v>13.65</v>
      </c>
      <c r="K7" s="99">
        <f t="shared" si="2"/>
        <v>1.1375</v>
      </c>
    </row>
    <row r="8" spans="1:27">
      <c r="A8" s="94">
        <v>4</v>
      </c>
      <c r="B8" s="95" t="s">
        <v>200</v>
      </c>
      <c r="C8" s="96" t="s">
        <v>201</v>
      </c>
      <c r="D8" s="96">
        <v>2</v>
      </c>
      <c r="E8" s="97">
        <v>55</v>
      </c>
      <c r="F8" s="98">
        <v>50</v>
      </c>
      <c r="G8" s="97">
        <v>25</v>
      </c>
      <c r="H8" s="97">
        <v>42</v>
      </c>
      <c r="I8" s="97">
        <f t="shared" si="0"/>
        <v>43</v>
      </c>
      <c r="J8" s="99">
        <f t="shared" si="1"/>
        <v>86</v>
      </c>
      <c r="K8" s="99">
        <f t="shared" si="2"/>
        <v>7.166666666666667</v>
      </c>
    </row>
    <row r="9" spans="1:27">
      <c r="A9" s="94">
        <v>5</v>
      </c>
      <c r="B9" s="95" t="s">
        <v>202</v>
      </c>
      <c r="C9" s="96" t="s">
        <v>201</v>
      </c>
      <c r="D9" s="96">
        <v>6</v>
      </c>
      <c r="E9" s="97">
        <v>4</v>
      </c>
      <c r="F9" s="98">
        <v>2.99</v>
      </c>
      <c r="G9" s="97">
        <v>2.5</v>
      </c>
      <c r="H9" s="97">
        <v>3</v>
      </c>
      <c r="I9" s="97">
        <f t="shared" si="0"/>
        <v>3.1225000000000001</v>
      </c>
      <c r="J9" s="99">
        <f t="shared" si="1"/>
        <v>18.734999999999999</v>
      </c>
      <c r="K9" s="99">
        <f t="shared" si="2"/>
        <v>1.56125</v>
      </c>
    </row>
    <row r="10" spans="1:27" ht="29.25">
      <c r="A10" s="94">
        <v>6</v>
      </c>
      <c r="B10" s="95" t="s">
        <v>203</v>
      </c>
      <c r="C10" s="96" t="s">
        <v>197</v>
      </c>
      <c r="D10" s="96">
        <v>1</v>
      </c>
      <c r="E10" s="97">
        <v>12</v>
      </c>
      <c r="F10" s="98">
        <v>7.5</v>
      </c>
      <c r="G10" s="97">
        <v>4.5</v>
      </c>
      <c r="H10" s="97">
        <v>8.9</v>
      </c>
      <c r="I10" s="97">
        <f t="shared" si="0"/>
        <v>8.2249999999999996</v>
      </c>
      <c r="J10" s="99">
        <f t="shared" si="1"/>
        <v>8.2249999999999996</v>
      </c>
      <c r="K10" s="99">
        <f t="shared" si="2"/>
        <v>0.68541666666666667</v>
      </c>
    </row>
    <row r="11" spans="1:27" ht="29.25">
      <c r="A11" s="94">
        <v>7</v>
      </c>
      <c r="B11" s="95" t="s">
        <v>204</v>
      </c>
      <c r="C11" s="96" t="s">
        <v>197</v>
      </c>
      <c r="D11" s="96">
        <v>1</v>
      </c>
      <c r="E11" s="97">
        <v>25</v>
      </c>
      <c r="F11" s="98">
        <v>13.6</v>
      </c>
      <c r="G11" s="97">
        <v>8.5</v>
      </c>
      <c r="H11" s="97" t="s">
        <v>65</v>
      </c>
      <c r="I11" s="97">
        <f t="shared" si="0"/>
        <v>15.700000000000001</v>
      </c>
      <c r="J11" s="99">
        <f t="shared" si="1"/>
        <v>15.700000000000001</v>
      </c>
      <c r="K11" s="99">
        <f t="shared" si="2"/>
        <v>1.3083333333333333</v>
      </c>
    </row>
    <row r="12" spans="1:27" ht="129">
      <c r="A12" s="102">
        <v>8</v>
      </c>
      <c r="B12" s="103" t="s">
        <v>205</v>
      </c>
      <c r="C12" s="104" t="s">
        <v>197</v>
      </c>
      <c r="D12" s="104">
        <v>1</v>
      </c>
      <c r="E12" s="105">
        <v>5</v>
      </c>
      <c r="F12" s="106" t="s">
        <v>65</v>
      </c>
      <c r="G12" s="106" t="s">
        <v>65</v>
      </c>
      <c r="H12" s="97">
        <v>7</v>
      </c>
      <c r="I12" s="97">
        <f t="shared" si="0"/>
        <v>6</v>
      </c>
      <c r="J12" s="99">
        <f t="shared" si="1"/>
        <v>6</v>
      </c>
      <c r="K12" s="99">
        <f t="shared" si="2"/>
        <v>0.5</v>
      </c>
    </row>
    <row r="13" spans="1:27">
      <c r="A13" s="187" t="s">
        <v>206</v>
      </c>
      <c r="B13" s="157"/>
      <c r="C13" s="157"/>
      <c r="D13" s="157"/>
      <c r="E13" s="157"/>
      <c r="F13" s="157"/>
      <c r="G13" s="157"/>
      <c r="H13" s="158"/>
      <c r="I13" s="97"/>
      <c r="J13" s="108">
        <f>SUM(J5:J12)</f>
        <v>363.31</v>
      </c>
      <c r="K13" s="108">
        <f t="shared" si="2"/>
        <v>30.275833333333335</v>
      </c>
    </row>
    <row r="14" spans="1:27">
      <c r="A14" s="150"/>
      <c r="B14" s="150"/>
      <c r="C14" s="150"/>
      <c r="D14" s="150"/>
      <c r="E14" s="150"/>
      <c r="F14" s="150"/>
      <c r="G14" s="150"/>
      <c r="H14" s="110"/>
      <c r="I14" s="110"/>
      <c r="J14" s="110"/>
      <c r="K14" s="110"/>
    </row>
    <row r="15" spans="1:27">
      <c r="A15" s="111"/>
      <c r="B15" s="112"/>
      <c r="C15" s="112"/>
      <c r="D15" s="112"/>
      <c r="E15" s="112"/>
      <c r="F15" s="112"/>
      <c r="G15" s="113"/>
      <c r="H15" s="110"/>
      <c r="I15" s="110"/>
      <c r="J15" s="110"/>
      <c r="K15" s="110"/>
    </row>
    <row r="16" spans="1:27">
      <c r="A16" s="184" t="s">
        <v>207</v>
      </c>
      <c r="B16" s="157"/>
      <c r="C16" s="157"/>
      <c r="D16" s="157"/>
      <c r="E16" s="157"/>
      <c r="F16" s="157"/>
      <c r="G16" s="157"/>
      <c r="H16" s="157"/>
      <c r="I16" s="157"/>
      <c r="J16" s="158"/>
      <c r="K16" s="110"/>
    </row>
    <row r="17" spans="1:11" s="138" customFormat="1" ht="60">
      <c r="A17" s="88" t="s">
        <v>184</v>
      </c>
      <c r="B17" s="89" t="s">
        <v>185</v>
      </c>
      <c r="C17" s="89" t="s">
        <v>186</v>
      </c>
      <c r="D17" s="89" t="s">
        <v>187</v>
      </c>
      <c r="E17" s="137" t="s">
        <v>189</v>
      </c>
      <c r="F17" s="137" t="s">
        <v>209</v>
      </c>
      <c r="G17" s="137" t="s">
        <v>191</v>
      </c>
      <c r="H17" s="114" t="s">
        <v>193</v>
      </c>
      <c r="I17" s="114" t="s">
        <v>210</v>
      </c>
      <c r="J17" s="114" t="s">
        <v>211</v>
      </c>
    </row>
    <row r="18" spans="1:11">
      <c r="A18" s="94">
        <v>1</v>
      </c>
      <c r="B18" s="95" t="s">
        <v>212</v>
      </c>
      <c r="C18" s="96" t="s">
        <v>197</v>
      </c>
      <c r="D18" s="96">
        <v>2</v>
      </c>
      <c r="E18" s="115">
        <v>10</v>
      </c>
      <c r="F18" s="115">
        <v>14</v>
      </c>
      <c r="G18" s="115">
        <v>4</v>
      </c>
      <c r="H18" s="116">
        <f>AVERAGE(E18:G18)</f>
        <v>9.3333333333333339</v>
      </c>
      <c r="I18" s="116">
        <f t="shared" ref="I18:I19" si="3">H18*D18</f>
        <v>18.666666666666668</v>
      </c>
      <c r="J18" s="117">
        <f t="shared" ref="J18:J19" si="4">I18/10/12</f>
        <v>0.15555555555555556</v>
      </c>
      <c r="K18" s="110"/>
    </row>
    <row r="19" spans="1:11">
      <c r="A19" s="94">
        <v>2</v>
      </c>
      <c r="B19" s="95" t="s">
        <v>213</v>
      </c>
      <c r="C19" s="96" t="s">
        <v>197</v>
      </c>
      <c r="D19" s="96">
        <v>6</v>
      </c>
      <c r="E19" s="188">
        <v>42</v>
      </c>
      <c r="F19" s="190">
        <v>20</v>
      </c>
      <c r="G19" s="190">
        <v>15</v>
      </c>
      <c r="H19" s="185">
        <f>AVERAGE(E19:G20)</f>
        <v>25.666666666666668</v>
      </c>
      <c r="I19" s="185">
        <f t="shared" si="3"/>
        <v>154</v>
      </c>
      <c r="J19" s="186">
        <f t="shared" si="4"/>
        <v>1.2833333333333334</v>
      </c>
      <c r="K19" s="110"/>
    </row>
    <row r="20" spans="1:11">
      <c r="A20" s="94">
        <v>3</v>
      </c>
      <c r="B20" s="95" t="s">
        <v>214</v>
      </c>
      <c r="C20" s="96" t="s">
        <v>197</v>
      </c>
      <c r="D20" s="96">
        <v>6</v>
      </c>
      <c r="E20" s="189"/>
      <c r="F20" s="142"/>
      <c r="G20" s="142"/>
      <c r="H20" s="142"/>
      <c r="I20" s="142"/>
      <c r="J20" s="142"/>
      <c r="K20" s="110"/>
    </row>
    <row r="21" spans="1:11">
      <c r="A21" s="94">
        <v>4</v>
      </c>
      <c r="B21" s="95" t="s">
        <v>215</v>
      </c>
      <c r="C21" s="96" t="s">
        <v>197</v>
      </c>
      <c r="D21" s="96">
        <v>6</v>
      </c>
      <c r="E21" s="188">
        <v>2</v>
      </c>
      <c r="F21" s="190">
        <v>4</v>
      </c>
      <c r="G21" s="190">
        <v>3.5</v>
      </c>
      <c r="H21" s="185">
        <f>AVERAGE(E21:G22)</f>
        <v>3.1666666666666665</v>
      </c>
      <c r="I21" s="185">
        <f>H21*D21</f>
        <v>19</v>
      </c>
      <c r="J21" s="186">
        <f>I21/10/12</f>
        <v>0.15833333333333333</v>
      </c>
      <c r="K21" s="110"/>
    </row>
    <row r="22" spans="1:11">
      <c r="A22" s="94">
        <v>5</v>
      </c>
      <c r="B22" s="95" t="s">
        <v>216</v>
      </c>
      <c r="C22" s="96" t="s">
        <v>197</v>
      </c>
      <c r="D22" s="96">
        <v>6</v>
      </c>
      <c r="E22" s="189"/>
      <c r="F22" s="142"/>
      <c r="G22" s="142"/>
      <c r="H22" s="142"/>
      <c r="I22" s="142"/>
      <c r="J22" s="142"/>
      <c r="K22" s="110"/>
    </row>
    <row r="23" spans="1:11" ht="86.25">
      <c r="A23" s="94">
        <v>6</v>
      </c>
      <c r="B23" s="95" t="s">
        <v>217</v>
      </c>
      <c r="C23" s="96" t="s">
        <v>197</v>
      </c>
      <c r="D23" s="96">
        <v>3</v>
      </c>
      <c r="E23" s="115">
        <v>21.75</v>
      </c>
      <c r="F23" s="115">
        <v>16.45</v>
      </c>
      <c r="G23" s="115">
        <v>25</v>
      </c>
      <c r="H23" s="116">
        <f t="shared" ref="H23:H24" si="5">AVERAGE(E23:G23)</f>
        <v>21.066666666666666</v>
      </c>
      <c r="I23" s="116">
        <f t="shared" ref="I23:I24" si="6">H23*D23</f>
        <v>63.2</v>
      </c>
      <c r="J23" s="117">
        <f t="shared" ref="J23:J24" si="7">I23/10/12</f>
        <v>0.52666666666666673</v>
      </c>
      <c r="K23" s="110"/>
    </row>
    <row r="24" spans="1:11" ht="43.5">
      <c r="A24" s="102">
        <v>7</v>
      </c>
      <c r="B24" s="103" t="s">
        <v>218</v>
      </c>
      <c r="C24" s="96" t="s">
        <v>197</v>
      </c>
      <c r="D24" s="104">
        <v>3</v>
      </c>
      <c r="E24" s="118">
        <v>65</v>
      </c>
      <c r="F24" s="118">
        <v>75</v>
      </c>
      <c r="G24" s="118" t="s">
        <v>65</v>
      </c>
      <c r="H24" s="116">
        <f t="shared" si="5"/>
        <v>70</v>
      </c>
      <c r="I24" s="116">
        <f t="shared" si="6"/>
        <v>210</v>
      </c>
      <c r="J24" s="117">
        <f t="shared" si="7"/>
        <v>1.75</v>
      </c>
      <c r="K24" s="110"/>
    </row>
    <row r="25" spans="1:11" ht="15.75">
      <c r="A25" s="195" t="s">
        <v>219</v>
      </c>
      <c r="B25" s="157"/>
      <c r="C25" s="157"/>
      <c r="D25" s="157"/>
      <c r="E25" s="157"/>
      <c r="F25" s="157"/>
      <c r="G25" s="158"/>
      <c r="H25" s="119"/>
      <c r="I25" s="116">
        <f>SUM(I24+I23+I21+I19+I18)</f>
        <v>464.86666666666667</v>
      </c>
      <c r="J25" s="120">
        <f>SUM(J18:J24)</f>
        <v>3.8738888888888892</v>
      </c>
      <c r="K25" s="122"/>
    </row>
    <row r="26" spans="1:11">
      <c r="A26" s="124" t="s">
        <v>225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</row>
    <row r="27" spans="1:11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</row>
  </sheetData>
  <sheetProtection sheet="1" objects="1" scenarios="1"/>
  <mergeCells count="19">
    <mergeCell ref="J21:J22"/>
    <mergeCell ref="A25:G25"/>
    <mergeCell ref="A13:H13"/>
    <mergeCell ref="A14:G14"/>
    <mergeCell ref="A16:J16"/>
    <mergeCell ref="E19:E20"/>
    <mergeCell ref="F19:F20"/>
    <mergeCell ref="G19:G20"/>
    <mergeCell ref="H19:H20"/>
    <mergeCell ref="E21:E22"/>
    <mergeCell ref="F21:F22"/>
    <mergeCell ref="G21:G22"/>
    <mergeCell ref="H21:H22"/>
    <mergeCell ref="I21:I22"/>
    <mergeCell ref="A1:K1"/>
    <mergeCell ref="A2:K2"/>
    <mergeCell ref="A3:K3"/>
    <mergeCell ref="I19:I20"/>
    <mergeCell ref="J19:J20"/>
  </mergeCells>
  <pageMargins left="0.51181102362204722" right="0.31496062992125984" top="0.55118110236220474" bottom="0.55118110236220474" header="0" footer="0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Referência - VIG. DIU. REITORIA</vt:lpstr>
      <vt:lpstr>Referência - VIG. NOT. REITORIA</vt:lpstr>
      <vt:lpstr>Referência - VIG. DIU. GUARA.</vt:lpstr>
      <vt:lpstr>Referência - VIG. NOT. GUARA.</vt:lpstr>
      <vt:lpstr>Uniforme e Materiais - Reitoria</vt:lpstr>
      <vt:lpstr>Uniforme e Materiais - Guaramir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Tereza Cristina Felix</cp:lastModifiedBy>
  <cp:lastPrinted>2020-05-06T13:27:18Z</cp:lastPrinted>
  <dcterms:created xsi:type="dcterms:W3CDTF">2018-01-23T19:35:00Z</dcterms:created>
  <dcterms:modified xsi:type="dcterms:W3CDTF">2020-05-07T17:05:37Z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1046-11.2.0.8668</vt:lpwstr>
  </property>
</Properties>
</file>